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I:\Planejamento e Projetos\02 - OBRAS E FISCALIZAÇÃO\02 - ANDAMENTO\IMPERMEABILIZAÇÃO DAS COBERTURAS DO SAMAE\Orçamento\"/>
    </mc:Choice>
  </mc:AlternateContent>
  <xr:revisionPtr revIDLastSave="0" documentId="13_ncr:1_{9F426C29-D1E2-4DBB-93FD-8FE4385A0D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ORÇAMENTO" sheetId="1" r:id="rId1"/>
    <sheet name="COMPOSIÇÕES" sheetId="2" r:id="rId2"/>
    <sheet name="BDI" sheetId="3" r:id="rId3"/>
  </sheets>
  <calcPr calcId="181029"/>
</workbook>
</file>

<file path=xl/calcChain.xml><?xml version="1.0" encoding="utf-8"?>
<calcChain xmlns="http://schemas.openxmlformats.org/spreadsheetml/2006/main">
  <c r="D26" i="3" l="1"/>
  <c r="J33" i="2" l="1"/>
  <c r="L33" i="2" s="1"/>
  <c r="L32" i="2"/>
  <c r="L31" i="2"/>
  <c r="J30" i="2"/>
  <c r="L30" i="2" s="1"/>
  <c r="J29" i="2"/>
  <c r="L29" i="2" s="1"/>
  <c r="J28" i="2"/>
  <c r="L28" i="2" s="1"/>
  <c r="J27" i="2"/>
  <c r="L27" i="2" s="1"/>
  <c r="J21" i="2"/>
  <c r="L21" i="2" s="1"/>
  <c r="L20" i="2"/>
  <c r="L19" i="2"/>
  <c r="J18" i="2"/>
  <c r="L18" i="2" s="1"/>
  <c r="L17" i="2"/>
  <c r="J16" i="2"/>
  <c r="L16" i="2" s="1"/>
  <c r="J15" i="2"/>
  <c r="L15" i="2" s="1"/>
  <c r="J14" i="2"/>
  <c r="L14" i="2" s="1"/>
  <c r="K11" i="2" l="1"/>
  <c r="K24" i="2"/>
  <c r="D20" i="3"/>
  <c r="F19" i="3"/>
  <c r="F18" i="3"/>
  <c r="F17" i="3"/>
  <c r="F16" i="3"/>
  <c r="F15" i="3"/>
  <c r="L16" i="1" l="1"/>
  <c r="M16" i="1" s="1"/>
  <c r="O16" i="1" s="1"/>
  <c r="L15" i="1"/>
  <c r="M15" i="1" s="1"/>
  <c r="O15" i="1" s="1"/>
  <c r="E26" i="3"/>
  <c r="O13" i="1" l="1"/>
  <c r="O11" i="1" l="1"/>
  <c r="O9" i="1" s="1"/>
  <c r="C25" i="3" s="1"/>
  <c r="I12" i="3" l="1"/>
  <c r="C24" i="3" s="1"/>
  <c r="C16" i="3" l="1"/>
  <c r="C17" i="3" l="1"/>
  <c r="C15" i="3"/>
  <c r="C20" i="3"/>
  <c r="C18" i="3" l="1"/>
  <c r="C19" i="3" s="1"/>
</calcChain>
</file>

<file path=xl/sharedStrings.xml><?xml version="1.0" encoding="utf-8"?>
<sst xmlns="http://schemas.openxmlformats.org/spreadsheetml/2006/main" count="165" uniqueCount="90">
  <si>
    <t>BDI (%)</t>
  </si>
  <si>
    <t>Item</t>
  </si>
  <si>
    <t>Código</t>
  </si>
  <si>
    <t>Descrição dos serviços</t>
  </si>
  <si>
    <t>Unid.</t>
  </si>
  <si>
    <t>Quant.</t>
  </si>
  <si>
    <t>Unitário</t>
  </si>
  <si>
    <t>Total</t>
  </si>
  <si>
    <t>M2</t>
  </si>
  <si>
    <t>______________________________________________________________________</t>
  </si>
  <si>
    <t>CP - 01</t>
  </si>
  <si>
    <t>VALOR  -</t>
  </si>
  <si>
    <t>Classe/Tipo</t>
  </si>
  <si>
    <t>Coef.</t>
  </si>
  <si>
    <t>INSUMO</t>
  </si>
  <si>
    <t>COMPOSIÇÃO</t>
  </si>
  <si>
    <t>H</t>
  </si>
  <si>
    <t>KG</t>
  </si>
  <si>
    <t>Custo Unitário (R$)</t>
  </si>
  <si>
    <t>Valor Total (R$)</t>
  </si>
  <si>
    <t>Preço Unitário (R$)</t>
  </si>
  <si>
    <t>CHP</t>
  </si>
  <si>
    <t>1.</t>
  </si>
  <si>
    <t>COBERTURAS</t>
  </si>
  <si>
    <t>1.1</t>
  </si>
  <si>
    <t>IMPERMEABILIZAÇÃO</t>
  </si>
  <si>
    <t>1.1.1</t>
  </si>
  <si>
    <t>1.1.2</t>
  </si>
  <si>
    <t>IMPERMEABILIZADOR COM ENCARGOS COMPLEMENTARES</t>
  </si>
  <si>
    <t>AJUDANTE ESPECIALIZADO COM ENCARGOS COMPLEMENTARES</t>
  </si>
  <si>
    <t>GAS DE COZINHA - GLP</t>
  </si>
  <si>
    <t>MANTA ASFALTICA ELASTOMERICA EM POLIESTER ALUMINIZADA 3 MM, TIPO III, CLASSE B (NBR 9952)</t>
  </si>
  <si>
    <t>L</t>
  </si>
  <si>
    <t>CUSTO TOTAL DO SERVIÇO (R$):</t>
  </si>
  <si>
    <t>ITEM</t>
  </si>
  <si>
    <t>DISCRIMINAÇÃO</t>
  </si>
  <si>
    <t>VALOR (R$)</t>
  </si>
  <si>
    <t>TAXA (%)</t>
  </si>
  <si>
    <t>OBS</t>
  </si>
  <si>
    <t>SITUAÇÃO DO INTERVALO ADMISSIVEL</t>
  </si>
  <si>
    <t>PARCELAS DO BDI (%)</t>
  </si>
  <si>
    <t>1 Quartil</t>
  </si>
  <si>
    <t xml:space="preserve">Médio </t>
  </si>
  <si>
    <t>3 Quartil</t>
  </si>
  <si>
    <t>AC - ADMINISTRAÇÃO CENTRAL</t>
  </si>
  <si>
    <t>SG - SEGUROS + GARANTIA</t>
  </si>
  <si>
    <t>R - RISCOS</t>
  </si>
  <si>
    <t>DF - DESPESAS FINANCEIRAS</t>
  </si>
  <si>
    <t>L - LUCRO BRUTO</t>
  </si>
  <si>
    <t>I - IMPOSTOS</t>
  </si>
  <si>
    <t>6.1</t>
  </si>
  <si>
    <t>PIS</t>
  </si>
  <si>
    <t>6.2</t>
  </si>
  <si>
    <t>COFINS</t>
  </si>
  <si>
    <t>6.3</t>
  </si>
  <si>
    <t>ISS (CONFORME LEGISLAÇÃO MUNICIPAL)</t>
  </si>
  <si>
    <t>TOTAL DO BDI (R$)</t>
  </si>
  <si>
    <t>Parâmetros do Acórdão 2.622/2013 - Plenário</t>
  </si>
  <si>
    <t>PREÇO DE VENDA (R$)</t>
  </si>
  <si>
    <t>Tipo de Obra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</si>
  <si>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</si>
  <si>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</si>
  <si>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</si>
  <si>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</si>
  <si>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</si>
  <si>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</si>
  <si>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</si>
  <si>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</si>
  <si>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ISS).</t>
  </si>
  <si>
    <t>Construção de Edifícios</t>
  </si>
  <si>
    <t xml:space="preserve">COMPOSIÇÃO DO BDI </t>
  </si>
  <si>
    <t>CP - 02</t>
  </si>
  <si>
    <t>SERVENTE COM ENCARGOS COMPLEMENTARES</t>
  </si>
  <si>
    <t>LAVADORA DE ALTA PRESSAO (LAVA-JATO) PARA AGUA FRIA, PRESSAO DE OPERACAO ENTRE 1400 E 1900 LIB/POL2, VAZAO MAXIMA ENTRE 400 E 700 L/H - CHP DIURNO. AF_04/2019</t>
  </si>
  <si>
    <t>PRIMER PARA MANTA ASFALTICA A BASE DE ASFALTO MODIFICADO DILUIDO EM SOLVENTE, APLICACAO A FRIO</t>
  </si>
  <si>
    <t>GUINDAUTO HIDRÁULICO, CAPACIDADE MÁXIMA DE CARGA 3300 KG, MOMENTO MÁXIMO DE CARGA 5,8 TM, ALCANCE MÁXIMO HORIZONTAL 7,60 M, INCLUSIVE CAMINHÃO TOCO PBT 16.000 KG, POTÊNCIA DE 189 CV - CHP DIURNO. AF_03/2016</t>
  </si>
  <si>
    <t>PLANILHA ORÇAMENTÁRIA IMPERMEABILIZAÇÃO DE SUPERFÍCIE DE COBERTURAS</t>
  </si>
  <si>
    <t>COMPOSIÇÕES DE SERVIÇOS IMPERMEABILIZAÇÃO DE SUPERFÍCIE DE COBERTURAS</t>
  </si>
  <si>
    <t>IMPERMEABILIZAÇÃO DE SUPERFÍCIE COM MANTA ASFÁLTICA ALUMINIZADA 3 MM, TIPO II, CLASSE A (NBR 9952), APLICADA SOBRE IMPRIMAÇÃO COM PRIMER ASFÁLTICO, INCLUSO LIMPEZA DE SUPERFÍCIE COM JATO DE ALTA PRESSÃO E TRANSPORTE VERTICAL DOS MATERIAIS E EQUIPAMENTOS NA OPERAÇÃO.</t>
  </si>
  <si>
    <t>IMPERMEABILIZAÇÃO DE SUPERFÍCIE COM MANTA ASFÁLTICA ALUMINIZADA 3 MM, TIPO II, CLASSE A (NBR 9952), INCLUSO LIMPEZA DE SUPERFÍCIE COM JATO DE ALTA PRESSÃO E TRANSPORTE VERTICAL DOS MATERIAIS E EQUIPAMENTOS NA OPERAÇÃO - EXCLUSIVE IMPRIMAÇÃO COM PRIMER ASFÁLTICO</t>
  </si>
  <si>
    <t>EMPRESA</t>
  </si>
  <si>
    <t>PREFEITURA MUNICIPAL DE JARAGUÁ DO SUL</t>
  </si>
  <si>
    <t xml:space="preserve">
SAMAE - SERVIÇO AUTÔNOMO MUNICIPAL DE ÁGUA E ESGOTO
</t>
  </si>
  <si>
    <t>DATA</t>
  </si>
  <si>
    <t>CNPJ</t>
  </si>
  <si>
    <t>TELEFONE</t>
  </si>
  <si>
    <t>ENDEREÇO</t>
  </si>
  <si>
    <t>OBJETO</t>
  </si>
  <si>
    <t>IMPERMEABILIZAÇÃO DE SUPERFÍCIE DE COBERTURAS COM MANTA ASFÁLTICA ALUMINIZADA 3MM TIPO II CLASSE A (NBR 9952), INCLUINDO LIMPEZA DAS SUPERFÍCIES COM JATO DE ALTA PRESSÃO E TRANSPORTE VERTICAL DOS MATERIAIS E EQUIPAMENTOS NA OPERAÇÃO.</t>
  </si>
  <si>
    <t>(Inserir Dados do Responsável Técnico pelo Orçamento da Licitante)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</si>
</sst>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 R$ &quot;* #,##0.00\ ;&quot;-R$ &quot;* #,##0.00\ ;&quot; R$ &quot;* \-#\ ;@\ "/>
    <numFmt numFmtId="165" formatCode="0.0000"/>
    <numFmt numFmtId="166" formatCode="* #,##0.00\ ;* \(#,##0.00\);* \-#\ ;@\ "/>
    <numFmt numFmtId="167" formatCode="&quot;R$&quot;\ #,##0.00"/>
    <numFmt numFmtId="168" formatCode="_(&quot;R$&quot;* #,##0.00_);_(&quot;R$&quot;* \(#,##0.00\);_(&quot;R$&quot;* &quot;-&quot;??_);_(@_)"/>
    <numFmt numFmtId="169" formatCode="&quot;R$&quot;\ #,##0.000"/>
    <numFmt numFmtId="170" formatCode="0.00000"/>
    <numFmt numFmtId="171" formatCode="0.000"/>
  </numFmts>
  <fonts count="18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24"/>
      <color rgb="FF000000"/>
      <name val="Calibri"/>
      <family val="2"/>
      <charset val="1"/>
    </font>
    <font>
      <u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sz val="9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9"/>
      <color rgb="FF000000"/>
      <name val="Calibri"/>
      <family val="2"/>
    </font>
    <font>
      <sz val="10"/>
      <name val="Arial"/>
    </font>
    <font>
      <b/>
      <sz val="12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4" tint="0.59999389629810485"/>
        <bgColor rgb="FFD9D9D9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rgb="FFCCCCC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66"/>
        <bgColor rgb="FFFFFFCC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9" fontId="10" fillId="0" borderId="0" applyBorder="0" applyProtection="0"/>
    <xf numFmtId="166" fontId="10" fillId="0" borderId="0" applyBorder="0" applyProtection="0"/>
    <xf numFmtId="0" fontId="13" fillId="0" borderId="0"/>
    <xf numFmtId="0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4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9" fontId="0" fillId="2" borderId="0" xfId="1" applyFont="1" applyFill="1" applyBorder="1" applyAlignment="1" applyProtection="1">
      <alignment horizontal="left" vertical="center"/>
    </xf>
    <xf numFmtId="9" fontId="0" fillId="2" borderId="0" xfId="1" applyFont="1" applyFill="1" applyBorder="1" applyAlignment="1" applyProtection="1">
      <alignment horizontal="left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165" fontId="8" fillId="2" borderId="4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8" fillId="2" borderId="0" xfId="0" applyFont="1" applyFill="1" applyAlignment="1">
      <alignment horizontal="center" vertical="center"/>
    </xf>
    <xf numFmtId="167" fontId="8" fillId="2" borderId="4" xfId="0" applyNumberFormat="1" applyFont="1" applyFill="1" applyBorder="1" applyAlignment="1">
      <alignment horizontal="center" vertical="center"/>
    </xf>
    <xf numFmtId="44" fontId="5" fillId="0" borderId="1" xfId="0" applyNumberFormat="1" applyFont="1" applyBorder="1" applyAlignment="1">
      <alignment vertical="center"/>
    </xf>
    <xf numFmtId="44" fontId="4" fillId="3" borderId="1" xfId="0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44" fontId="5" fillId="5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6" borderId="0" xfId="3" applyFill="1"/>
    <xf numFmtId="0" fontId="13" fillId="6" borderId="0" xfId="3" applyFill="1" applyAlignment="1">
      <alignment horizontal="center"/>
    </xf>
    <xf numFmtId="0" fontId="0" fillId="6" borderId="0" xfId="0" applyFill="1"/>
    <xf numFmtId="0" fontId="13" fillId="6" borderId="9" xfId="3" applyFill="1" applyBorder="1" applyAlignment="1">
      <alignment horizontal="center" vertical="center"/>
    </xf>
    <xf numFmtId="0" fontId="13" fillId="6" borderId="9" xfId="3" applyFill="1" applyBorder="1" applyAlignment="1">
      <alignment horizontal="center"/>
    </xf>
    <xf numFmtId="168" fontId="13" fillId="6" borderId="9" xfId="3" applyNumberFormat="1" applyFill="1" applyBorder="1" applyAlignment="1">
      <alignment horizontal="center"/>
    </xf>
    <xf numFmtId="10" fontId="13" fillId="6" borderId="9" xfId="5" applyNumberFormat="1" applyFill="1" applyBorder="1" applyAlignment="1">
      <alignment horizontal="center"/>
    </xf>
    <xf numFmtId="0" fontId="13" fillId="6" borderId="12" xfId="3" applyFill="1" applyBorder="1" applyAlignment="1">
      <alignment horizontal="center"/>
    </xf>
    <xf numFmtId="10" fontId="13" fillId="6" borderId="0" xfId="3" applyNumberFormat="1" applyFill="1"/>
    <xf numFmtId="10" fontId="13" fillId="6" borderId="13" xfId="3" applyNumberFormat="1" applyFill="1" applyBorder="1"/>
    <xf numFmtId="0" fontId="13" fillId="6" borderId="9" xfId="3" applyFill="1" applyBorder="1" applyAlignment="1">
      <alignment horizontal="right"/>
    </xf>
    <xf numFmtId="0" fontId="13" fillId="6" borderId="13" xfId="3" applyFill="1" applyBorder="1"/>
    <xf numFmtId="0" fontId="13" fillId="6" borderId="14" xfId="3" applyFill="1" applyBorder="1"/>
    <xf numFmtId="0" fontId="13" fillId="6" borderId="15" xfId="3" applyFill="1" applyBorder="1"/>
    <xf numFmtId="0" fontId="13" fillId="6" borderId="16" xfId="3" applyFill="1" applyBorder="1"/>
    <xf numFmtId="0" fontId="13" fillId="6" borderId="12" xfId="3" applyFill="1" applyBorder="1"/>
    <xf numFmtId="0" fontId="13" fillId="6" borderId="17" xfId="3" applyFill="1" applyBorder="1"/>
    <xf numFmtId="0" fontId="13" fillId="6" borderId="18" xfId="3" applyFill="1" applyBorder="1"/>
    <xf numFmtId="0" fontId="13" fillId="6" borderId="19" xfId="3" applyFill="1" applyBorder="1"/>
    <xf numFmtId="0" fontId="13" fillId="7" borderId="9" xfId="3" applyFill="1" applyBorder="1"/>
    <xf numFmtId="168" fontId="13" fillId="7" borderId="9" xfId="3" applyNumberFormat="1" applyFill="1" applyBorder="1" applyAlignment="1">
      <alignment horizontal="center"/>
    </xf>
    <xf numFmtId="0" fontId="13" fillId="7" borderId="9" xfId="3" applyFill="1" applyBorder="1" applyAlignment="1">
      <alignment horizontal="left"/>
    </xf>
    <xf numFmtId="168" fontId="13" fillId="7" borderId="9" xfId="4" applyNumberFormat="1" applyFill="1" applyBorder="1" applyAlignment="1">
      <alignment horizontal="center"/>
    </xf>
    <xf numFmtId="10" fontId="13" fillId="7" borderId="9" xfId="5" applyNumberFormat="1" applyFill="1" applyBorder="1" applyAlignment="1">
      <alignment horizontal="center"/>
    </xf>
    <xf numFmtId="44" fontId="13" fillId="6" borderId="0" xfId="3" applyNumberFormat="1" applyFill="1"/>
    <xf numFmtId="2" fontId="1" fillId="0" borderId="4" xfId="0" applyNumberFormat="1" applyFont="1" applyBorder="1" applyAlignment="1">
      <alignment horizontal="center" vertical="center"/>
    </xf>
    <xf numFmtId="169" fontId="8" fillId="2" borderId="4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Alignment="1">
      <alignment horizontal="left" vertical="center" wrapText="1"/>
    </xf>
    <xf numFmtId="167" fontId="8" fillId="2" borderId="0" xfId="0" applyNumberFormat="1" applyFont="1" applyFill="1" applyAlignment="1">
      <alignment horizontal="center" vertical="center"/>
    </xf>
    <xf numFmtId="165" fontId="8" fillId="2" borderId="0" xfId="0" applyNumberFormat="1" applyFont="1" applyFill="1" applyAlignment="1">
      <alignment horizontal="center" vertical="center"/>
    </xf>
    <xf numFmtId="169" fontId="8" fillId="2" borderId="0" xfId="0" applyNumberFormat="1" applyFont="1" applyFill="1" applyAlignment="1">
      <alignment horizontal="center" vertical="center"/>
    </xf>
    <xf numFmtId="43" fontId="0" fillId="0" borderId="0" xfId="0" applyNumberFormat="1"/>
    <xf numFmtId="170" fontId="8" fillId="2" borderId="4" xfId="0" applyNumberFormat="1" applyFont="1" applyFill="1" applyBorder="1" applyAlignment="1">
      <alignment horizontal="center" vertical="center"/>
    </xf>
    <xf numFmtId="10" fontId="13" fillId="9" borderId="9" xfId="3" applyNumberFormat="1" applyFill="1" applyBorder="1" applyAlignment="1">
      <alignment horizontal="center"/>
    </xf>
    <xf numFmtId="168" fontId="13" fillId="0" borderId="9" xfId="4" applyNumberFormat="1" applyFill="1" applyBorder="1" applyAlignment="1">
      <alignment horizontal="center"/>
    </xf>
    <xf numFmtId="168" fontId="13" fillId="0" borderId="9" xfId="3" applyNumberFormat="1" applyBorder="1" applyAlignment="1">
      <alignment horizontal="center"/>
    </xf>
    <xf numFmtId="10" fontId="16" fillId="11" borderId="9" xfId="5" applyNumberFormat="1" applyFont="1" applyFill="1" applyBorder="1" applyAlignment="1">
      <alignment horizontal="center"/>
    </xf>
    <xf numFmtId="164" fontId="1" fillId="9" borderId="4" xfId="0" applyNumberFormat="1" applyFont="1" applyFill="1" applyBorder="1" applyAlignment="1">
      <alignment vertical="center"/>
    </xf>
    <xf numFmtId="10" fontId="1" fillId="0" borderId="4" xfId="0" applyNumberFormat="1" applyFont="1" applyBorder="1" applyAlignment="1">
      <alignment horizontal="center" vertical="center"/>
    </xf>
    <xf numFmtId="171" fontId="8" fillId="0" borderId="4" xfId="0" applyNumberFormat="1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167" fontId="8" fillId="12" borderId="4" xfId="0" applyNumberFormat="1" applyFont="1" applyFill="1" applyBorder="1" applyAlignment="1">
      <alignment horizontal="center" vertical="center"/>
    </xf>
    <xf numFmtId="167" fontId="8" fillId="13" borderId="4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10" fontId="13" fillId="0" borderId="9" xfId="5" applyNumberFormat="1" applyFill="1" applyBorder="1" applyAlignment="1">
      <alignment horizontal="center"/>
    </xf>
    <xf numFmtId="0" fontId="17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left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49" fontId="8" fillId="2" borderId="4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/>
    </xf>
    <xf numFmtId="0" fontId="12" fillId="2" borderId="2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" fillId="12" borderId="2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164" fontId="9" fillId="2" borderId="3" xfId="0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left" vertical="center"/>
    </xf>
    <xf numFmtId="0" fontId="1" fillId="12" borderId="5" xfId="0" applyFont="1" applyFill="1" applyBorder="1" applyAlignment="1">
      <alignment horizontal="left" vertical="center"/>
    </xf>
    <xf numFmtId="0" fontId="1" fillId="12" borderId="3" xfId="0" applyFont="1" applyFill="1" applyBorder="1" applyAlignment="1">
      <alignment horizontal="left" vertical="center"/>
    </xf>
    <xf numFmtId="0" fontId="1" fillId="12" borderId="2" xfId="0" applyFont="1" applyFill="1" applyBorder="1" applyAlignment="1">
      <alignment horizontal="left"/>
    </xf>
    <xf numFmtId="0" fontId="1" fillId="12" borderId="5" xfId="0" applyFont="1" applyFill="1" applyBorder="1" applyAlignment="1">
      <alignment horizontal="left"/>
    </xf>
    <xf numFmtId="0" fontId="1" fillId="12" borderId="3" xfId="0" applyFont="1" applyFill="1" applyBorder="1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0" fontId="14" fillId="11" borderId="6" xfId="3" applyFont="1" applyFill="1" applyBorder="1" applyAlignment="1">
      <alignment horizontal="center"/>
    </xf>
    <xf numFmtId="0" fontId="14" fillId="11" borderId="7" xfId="3" applyFont="1" applyFill="1" applyBorder="1" applyAlignment="1">
      <alignment horizontal="center"/>
    </xf>
    <xf numFmtId="0" fontId="14" fillId="11" borderId="8" xfId="3" applyFont="1" applyFill="1" applyBorder="1" applyAlignment="1">
      <alignment horizontal="center"/>
    </xf>
    <xf numFmtId="0" fontId="13" fillId="6" borderId="9" xfId="3" applyFill="1" applyBorder="1" applyAlignment="1">
      <alignment horizontal="center"/>
    </xf>
    <xf numFmtId="0" fontId="15" fillId="7" borderId="6" xfId="3" applyFont="1" applyFill="1" applyBorder="1" applyAlignment="1">
      <alignment horizontal="center"/>
    </xf>
    <xf numFmtId="0" fontId="15" fillId="7" borderId="7" xfId="3" applyFont="1" applyFill="1" applyBorder="1" applyAlignment="1">
      <alignment horizontal="center"/>
    </xf>
    <xf numFmtId="0" fontId="15" fillId="7" borderId="8" xfId="3" applyFont="1" applyFill="1" applyBorder="1" applyAlignment="1">
      <alignment horizontal="center"/>
    </xf>
    <xf numFmtId="0" fontId="13" fillId="6" borderId="9" xfId="3" applyFill="1" applyBorder="1" applyAlignment="1">
      <alignment horizontal="center" vertical="center"/>
    </xf>
    <xf numFmtId="0" fontId="13" fillId="6" borderId="10" xfId="3" applyFill="1" applyBorder="1" applyAlignment="1">
      <alignment horizontal="center" vertical="center" wrapText="1"/>
    </xf>
    <xf numFmtId="0" fontId="13" fillId="6" borderId="11" xfId="3" applyFill="1" applyBorder="1" applyAlignment="1">
      <alignment horizontal="center" vertical="center" wrapText="1"/>
    </xf>
    <xf numFmtId="0" fontId="13" fillId="6" borderId="6" xfId="3" applyFill="1" applyBorder="1" applyAlignment="1">
      <alignment horizontal="left"/>
    </xf>
    <xf numFmtId="0" fontId="13" fillId="6" borderId="8" xfId="3" applyFill="1" applyBorder="1" applyAlignment="1">
      <alignment horizontal="left"/>
    </xf>
    <xf numFmtId="0" fontId="13" fillId="6" borderId="6" xfId="3" applyFill="1" applyBorder="1" applyAlignment="1">
      <alignment horizontal="center"/>
    </xf>
    <xf numFmtId="0" fontId="13" fillId="6" borderId="7" xfId="3" applyFill="1" applyBorder="1" applyAlignment="1">
      <alignment horizontal="center"/>
    </xf>
    <xf numFmtId="0" fontId="13" fillId="6" borderId="8" xfId="3" applyFill="1" applyBorder="1" applyAlignment="1">
      <alignment horizontal="center"/>
    </xf>
    <xf numFmtId="0" fontId="0" fillId="9" borderId="1" xfId="0" applyFill="1" applyBorder="1" applyAlignment="1">
      <alignment horizontal="center"/>
    </xf>
  </cellXfs>
  <cellStyles count="6">
    <cellStyle name="Moeda_pLANILHA DE BDI_MODELO v2_EXCEL" xfId="4" xr:uid="{789959A2-87DB-42F4-80F2-6EE96367D319}"/>
    <cellStyle name="Normal" xfId="0" builtinId="0"/>
    <cellStyle name="Normal_pLANILHA DE BDI_MODELO v2_EXCEL" xfId="3" xr:uid="{768CF9C1-D452-4A51-821E-CFE306B4666D}"/>
    <cellStyle name="Porcentagem" xfId="1" builtinId="5"/>
    <cellStyle name="Porcentagem_pLANILHA DE BDI_MODELO v2_EXCEL" xfId="5" xr:uid="{29637938-4417-42B5-B03B-A52ED0896660}"/>
    <cellStyle name="Texto Explicativo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DE64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ADB9CA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66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304799</xdr:colOff>
      <xdr:row>0</xdr:row>
      <xdr:rowOff>123824</xdr:rowOff>
    </xdr:from>
    <xdr:to>
      <xdr:col>4</xdr:col>
      <xdr:colOff>146295</xdr:colOff>
      <xdr:row>3</xdr:row>
      <xdr:rowOff>38100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51AFBB6-A5B3-44F8-85A4-1632E9FDF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4" y="123824"/>
          <a:ext cx="1317871" cy="67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8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73124</xdr:colOff>
      <xdr:row>1</xdr:row>
      <xdr:rowOff>28575</xdr:rowOff>
    </xdr:from>
    <xdr:to>
      <xdr:col>14</xdr:col>
      <xdr:colOff>803476</xdr:colOff>
      <xdr:row>2</xdr:row>
      <xdr:rowOff>238125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9A0C1954-CE1B-48F1-8FAF-E11FEAE2D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3099" y="219075"/>
          <a:ext cx="199717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8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76199</xdr:rowOff>
    </xdr:from>
    <xdr:to>
      <xdr:col>2</xdr:col>
      <xdr:colOff>568325</xdr:colOff>
      <xdr:row>3</xdr:row>
      <xdr:rowOff>9524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8F4F98A1-E53A-4F9D-8139-41C13D5C4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76199"/>
          <a:ext cx="12065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8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111224</xdr:colOff>
      <xdr:row>1</xdr:row>
      <xdr:rowOff>28575</xdr:rowOff>
    </xdr:from>
    <xdr:to>
      <xdr:col>11</xdr:col>
      <xdr:colOff>581025</xdr:colOff>
      <xdr:row>2</xdr:row>
      <xdr:rowOff>228601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6263020C-6EBE-4F6A-89DA-B13B098B5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324" y="219075"/>
          <a:ext cx="1574701" cy="390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8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335280</xdr:colOff>
      <xdr:row>29</xdr:row>
      <xdr:rowOff>0</xdr:rowOff>
    </xdr:from>
    <xdr:to>
      <xdr:col>6</xdr:col>
      <xdr:colOff>592455</xdr:colOff>
      <xdr:row>32</xdr:row>
      <xdr:rowOff>152400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E495607-9915-4B60-9F8E-3C76AC0BC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97830" y="4410075"/>
          <a:ext cx="2438400" cy="723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180974</xdr:colOff>
      <xdr:row>0</xdr:row>
      <xdr:rowOff>133348</xdr:rowOff>
    </xdr:from>
    <xdr:to>
      <xdr:col>1</xdr:col>
      <xdr:colOff>1009650</xdr:colOff>
      <xdr:row>4</xdr:row>
      <xdr:rowOff>109411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73371041-FD30-4BDB-9912-EC46B4089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33348"/>
          <a:ext cx="1438276" cy="7380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8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2130524</xdr:colOff>
      <xdr:row>1</xdr:row>
      <xdr:rowOff>28575</xdr:rowOff>
    </xdr:from>
    <xdr:to>
      <xdr:col>8</xdr:col>
      <xdr:colOff>727276</xdr:colOff>
      <xdr:row>3</xdr:row>
      <xdr:rowOff>142875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64FDFFA-CCF9-40BA-BF98-3996F7A8E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8274" y="219075"/>
          <a:ext cx="199717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8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6FF00"/>
  </sheetPr>
  <dimension ref="B1:AMD24"/>
  <sheetViews>
    <sheetView showGridLines="0" tabSelected="1" zoomScaleNormal="100" workbookViewId="0">
      <selection activeCell="E15" sqref="E15"/>
    </sheetView>
  </sheetViews>
  <sheetFormatPr defaultRowHeight="15" x14ac:dyDescent="0.25"/>
  <cols>
    <col min="1" max="1" width="3.5703125"/>
    <col min="2" max="2" width="8.85546875" bestFit="1" customWidth="1"/>
    <col min="3" max="3" width="0.7109375"/>
    <col min="4" max="4" width="12.5703125" customWidth="1"/>
    <col min="5" max="5" width="32" customWidth="1"/>
    <col min="6" max="6" width="0.7109375"/>
    <col min="7" max="7" width="7.7109375" customWidth="1"/>
    <col min="8" max="8" width="8" customWidth="1"/>
    <col min="9" max="9" width="1.140625"/>
    <col min="10" max="10" width="15.140625" customWidth="1"/>
    <col min="11" max="11" width="0.7109375"/>
    <col min="12" max="12" width="20.140625" bestFit="1" customWidth="1"/>
    <col min="13" max="13" width="18.28515625" customWidth="1"/>
    <col min="14" max="14" width="0.7109375"/>
    <col min="15" max="15" width="15.7109375"/>
    <col min="16" max="16" width="12.7109375"/>
    <col min="17" max="17" width="11.5703125" bestFit="1" customWidth="1"/>
    <col min="18" max="1019" width="8.28515625"/>
  </cols>
  <sheetData>
    <row r="1" spans="2:17" x14ac:dyDescent="0.25">
      <c r="B1" s="1"/>
      <c r="C1" s="2"/>
      <c r="D1" s="1"/>
      <c r="E1" s="3"/>
      <c r="F1" s="4"/>
      <c r="G1" s="1"/>
      <c r="H1" s="1"/>
      <c r="I1" s="1"/>
      <c r="J1" s="5"/>
      <c r="K1" s="5"/>
      <c r="L1" s="5"/>
    </row>
    <row r="2" spans="2:17" ht="22.5" customHeight="1" x14ac:dyDescent="0.5">
      <c r="B2" s="1"/>
      <c r="C2" s="2"/>
      <c r="D2" s="1"/>
      <c r="E2" s="91" t="s">
        <v>81</v>
      </c>
      <c r="F2" s="91"/>
      <c r="G2" s="91"/>
      <c r="H2" s="91"/>
      <c r="I2" s="91"/>
      <c r="J2" s="91"/>
      <c r="K2" s="91"/>
      <c r="L2" s="91"/>
      <c r="N2" s="32"/>
      <c r="O2" s="32"/>
    </row>
    <row r="3" spans="2:17" ht="22.5" customHeight="1" x14ac:dyDescent="0.5">
      <c r="B3" s="1"/>
      <c r="C3" s="2"/>
      <c r="E3" s="92" t="s">
        <v>82</v>
      </c>
      <c r="F3" s="92"/>
      <c r="G3" s="92"/>
      <c r="H3" s="92"/>
      <c r="I3" s="92"/>
      <c r="J3" s="92"/>
      <c r="K3" s="92"/>
      <c r="L3" s="92"/>
      <c r="N3" s="32"/>
      <c r="O3" s="32"/>
    </row>
    <row r="4" spans="2:17" ht="15" customHeight="1" x14ac:dyDescent="0.5">
      <c r="B4" s="1"/>
      <c r="C4" s="2"/>
      <c r="K4" s="5"/>
      <c r="N4" s="32"/>
      <c r="O4" s="32"/>
    </row>
    <row r="5" spans="2:17" ht="42" customHeight="1" x14ac:dyDescent="0.25">
      <c r="B5" s="85" t="s">
        <v>87</v>
      </c>
      <c r="C5" s="105" t="s">
        <v>88</v>
      </c>
      <c r="D5" s="105"/>
      <c r="E5" s="105"/>
      <c r="F5" s="105"/>
      <c r="G5" s="105"/>
      <c r="H5" s="105"/>
      <c r="I5" s="105"/>
      <c r="J5" s="105"/>
      <c r="K5" s="105"/>
      <c r="L5" s="105"/>
      <c r="M5" s="85" t="s">
        <v>83</v>
      </c>
      <c r="N5" s="108"/>
      <c r="O5" s="109"/>
    </row>
    <row r="6" spans="2:17" x14ac:dyDescent="0.25">
      <c r="B6" s="84" t="s">
        <v>80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83" t="s">
        <v>84</v>
      </c>
      <c r="N6" s="108"/>
      <c r="O6" s="109"/>
    </row>
    <row r="7" spans="2:17" x14ac:dyDescent="0.25">
      <c r="B7" s="83" t="s">
        <v>86</v>
      </c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83" t="s">
        <v>85</v>
      </c>
      <c r="N7" s="108"/>
      <c r="O7" s="109"/>
    </row>
    <row r="8" spans="2:17" ht="21" x14ac:dyDescent="0.35">
      <c r="B8" s="1"/>
      <c r="C8" s="2"/>
      <c r="D8" s="1"/>
      <c r="E8" s="6"/>
      <c r="F8" s="7"/>
      <c r="G8" s="8"/>
      <c r="H8" s="8"/>
      <c r="I8" s="8"/>
      <c r="J8" s="8"/>
      <c r="K8" s="8"/>
      <c r="L8" s="8"/>
    </row>
    <row r="9" spans="2:17" x14ac:dyDescent="0.25">
      <c r="B9" s="93" t="s">
        <v>76</v>
      </c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O9" s="36">
        <f>O11</f>
        <v>226010</v>
      </c>
    </row>
    <row r="10" spans="2:17" x14ac:dyDescent="0.25">
      <c r="B10" s="10"/>
      <c r="C10" s="11"/>
      <c r="D10" s="10"/>
      <c r="E10" s="12"/>
      <c r="F10" s="13"/>
      <c r="G10" s="12"/>
      <c r="H10" s="12"/>
      <c r="I10" s="12"/>
      <c r="J10" s="12"/>
      <c r="K10" s="14"/>
      <c r="L10" s="14"/>
    </row>
    <row r="11" spans="2:17" x14ac:dyDescent="0.25">
      <c r="B11" s="37" t="s">
        <v>22</v>
      </c>
      <c r="C11" s="15"/>
      <c r="D11" s="98" t="s">
        <v>23</v>
      </c>
      <c r="E11" s="99"/>
      <c r="F11" s="99"/>
      <c r="G11" s="99"/>
      <c r="H11" s="99"/>
      <c r="I11" s="99"/>
      <c r="J11" s="99"/>
      <c r="K11" s="99"/>
      <c r="L11" s="99"/>
      <c r="M11" s="100"/>
      <c r="O11" s="38">
        <f>O13</f>
        <v>226010</v>
      </c>
    </row>
    <row r="13" spans="2:17" x14ac:dyDescent="0.25">
      <c r="B13" s="39" t="s">
        <v>24</v>
      </c>
      <c r="C13" s="40"/>
      <c r="D13" s="101" t="s">
        <v>25</v>
      </c>
      <c r="E13" s="102"/>
      <c r="F13" s="102"/>
      <c r="G13" s="102"/>
      <c r="H13" s="102"/>
      <c r="I13" s="102"/>
      <c r="J13" s="102"/>
      <c r="K13" s="102"/>
      <c r="L13" s="102"/>
      <c r="M13" s="103"/>
      <c r="O13" s="35">
        <f>SUM(O15:O16)</f>
        <v>226010</v>
      </c>
    </row>
    <row r="14" spans="2:17" x14ac:dyDescent="0.25">
      <c r="B14" s="16" t="s">
        <v>1</v>
      </c>
      <c r="C14" s="18"/>
      <c r="D14" s="16" t="s">
        <v>2</v>
      </c>
      <c r="E14" s="17" t="s">
        <v>3</v>
      </c>
      <c r="F14" s="18"/>
      <c r="G14" s="16" t="s">
        <v>4</v>
      </c>
      <c r="H14" s="16" t="s">
        <v>5</v>
      </c>
      <c r="I14" s="16"/>
      <c r="J14" s="16" t="s">
        <v>18</v>
      </c>
      <c r="K14" s="16"/>
      <c r="L14" s="16" t="s">
        <v>0</v>
      </c>
      <c r="M14" s="41" t="s">
        <v>20</v>
      </c>
      <c r="N14" s="16"/>
      <c r="O14" s="16" t="s">
        <v>19</v>
      </c>
    </row>
    <row r="15" spans="2:17" ht="102" customHeight="1" x14ac:dyDescent="0.25">
      <c r="B15" s="42" t="s">
        <v>26</v>
      </c>
      <c r="C15" s="20"/>
      <c r="D15" s="21" t="s">
        <v>10</v>
      </c>
      <c r="E15" s="22" t="s">
        <v>78</v>
      </c>
      <c r="F15" s="19"/>
      <c r="G15" s="19" t="s">
        <v>8</v>
      </c>
      <c r="H15" s="68">
        <v>1000</v>
      </c>
      <c r="I15" s="19"/>
      <c r="J15" s="80">
        <v>78.7</v>
      </c>
      <c r="K15" s="23"/>
      <c r="L15" s="81">
        <f>BDI!D26</f>
        <v>0.2223</v>
      </c>
      <c r="M15" s="24">
        <f>ROUND(J15*(1+L15),2)</f>
        <v>96.2</v>
      </c>
      <c r="N15" s="23"/>
      <c r="O15" s="24">
        <f>M15*H15</f>
        <v>96200</v>
      </c>
      <c r="Q15" s="74"/>
    </row>
    <row r="16" spans="2:17" ht="102" customHeight="1" x14ac:dyDescent="0.25">
      <c r="B16" s="42" t="s">
        <v>27</v>
      </c>
      <c r="C16" s="20"/>
      <c r="D16" s="21" t="s">
        <v>71</v>
      </c>
      <c r="E16" s="22" t="s">
        <v>79</v>
      </c>
      <c r="F16" s="19"/>
      <c r="G16" s="19" t="s">
        <v>8</v>
      </c>
      <c r="H16" s="68">
        <v>1500</v>
      </c>
      <c r="I16" s="19"/>
      <c r="J16" s="80">
        <v>70.8</v>
      </c>
      <c r="K16" s="23"/>
      <c r="L16" s="81">
        <f>BDI!D26</f>
        <v>0.2223</v>
      </c>
      <c r="M16" s="24">
        <f t="shared" ref="M16" si="0">ROUND(J16*(1+L16),2)</f>
        <v>86.54</v>
      </c>
      <c r="N16" s="23"/>
      <c r="O16" s="24">
        <f>M16*H16</f>
        <v>129810.00000000001</v>
      </c>
      <c r="Q16" s="74"/>
    </row>
    <row r="21" spans="2:1018" s="9" customFormat="1" x14ac:dyDescent="0.25">
      <c r="B21" s="97" t="s">
        <v>9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</row>
    <row r="22" spans="2:1018" x14ac:dyDescent="0.25">
      <c r="B22" s="104" t="s">
        <v>89</v>
      </c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</row>
    <row r="23" spans="2:1018" x14ac:dyDescent="0.25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</row>
    <row r="24" spans="2:1018" x14ac:dyDescent="0.25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</row>
  </sheetData>
  <sheetProtection algorithmName="SHA-512" hashValue="sBNwGj42IcJOqe4VXdE/1ROvS/g9GkId4lDlXTWw98hWnrmL3ZpiA/Mq+t14cMdlTCbrU9++aW1XNjndUT6lOg==" saltValue="wan67v/P6LELTQlQL4Uj2g==" spinCount="100000" sheet="1" objects="1" scenarios="1" formatCells="0"/>
  <protectedRanges>
    <protectedRange sqref="B22" name="Intervalo3"/>
    <protectedRange sqref="J15:J16" name="Intervalo2"/>
    <protectedRange sqref="C6:C7 N5:N7" name="Intervalo1"/>
  </protectedRanges>
  <mergeCells count="15">
    <mergeCell ref="E2:L2"/>
    <mergeCell ref="E3:L3"/>
    <mergeCell ref="B9:M9"/>
    <mergeCell ref="B24:O24"/>
    <mergeCell ref="B21:O21"/>
    <mergeCell ref="D11:M11"/>
    <mergeCell ref="D13:M13"/>
    <mergeCell ref="B22:O22"/>
    <mergeCell ref="B23:O23"/>
    <mergeCell ref="C5:L5"/>
    <mergeCell ref="C6:L6"/>
    <mergeCell ref="C7:L7"/>
    <mergeCell ref="N5:O5"/>
    <mergeCell ref="N6:O6"/>
    <mergeCell ref="N7:O7"/>
  </mergeCells>
  <phoneticPr fontId="11" type="noConversion"/>
  <printOptions horizontalCentered="1"/>
  <pageMargins left="0.70866141732283472" right="0.31496062992125984" top="0.62992125984251968" bottom="0.47244094488188981" header="0.51181102362204722" footer="0.51181102362204722"/>
  <pageSetup paperSize="9" scale="80" firstPageNumber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FF00"/>
  </sheetPr>
  <dimension ref="A1:AKU42"/>
  <sheetViews>
    <sheetView showGridLines="0" zoomScaleNormal="100" workbookViewId="0">
      <selection activeCell="L14" sqref="L14:L21"/>
    </sheetView>
  </sheetViews>
  <sheetFormatPr defaultRowHeight="15" x14ac:dyDescent="0.25"/>
  <cols>
    <col min="1" max="1" width="9.85546875"/>
    <col min="2" max="2" width="1.140625"/>
    <col min="3" max="3" width="9.7109375" customWidth="1"/>
    <col min="4" max="5" width="8.28515625"/>
    <col min="7" max="7" width="13.42578125" customWidth="1"/>
    <col min="8" max="8" width="1.140625"/>
    <col min="9" max="9" width="8.140625"/>
    <col min="10" max="10" width="8.28515625" bestFit="1" customWidth="1"/>
    <col min="11" max="11" width="8.28515625"/>
    <col min="12" max="12" width="9" bestFit="1" customWidth="1"/>
    <col min="13" max="984" width="8.28515625"/>
  </cols>
  <sheetData>
    <row r="1" spans="1:983" x14ac:dyDescent="0.25">
      <c r="A1" s="1"/>
      <c r="B1" s="2"/>
      <c r="C1" s="1"/>
      <c r="D1" s="3"/>
      <c r="E1" s="4"/>
      <c r="F1" s="1"/>
      <c r="G1" s="1"/>
      <c r="H1" s="1"/>
      <c r="I1" s="5"/>
      <c r="J1" s="5"/>
      <c r="K1" s="5"/>
    </row>
    <row r="2" spans="1:983" x14ac:dyDescent="0.25">
      <c r="A2" s="1"/>
      <c r="B2" s="2"/>
      <c r="D2" s="116" t="s">
        <v>81</v>
      </c>
      <c r="E2" s="116"/>
      <c r="F2" s="116"/>
      <c r="G2" s="116"/>
      <c r="H2" s="116"/>
      <c r="I2" s="116"/>
      <c r="J2" s="5"/>
    </row>
    <row r="3" spans="1:983" ht="24" customHeight="1" x14ac:dyDescent="0.25">
      <c r="A3" s="1"/>
      <c r="B3" s="2"/>
      <c r="D3" s="92" t="s">
        <v>82</v>
      </c>
      <c r="E3" s="92"/>
      <c r="F3" s="92"/>
      <c r="G3" s="92"/>
      <c r="H3" s="92"/>
      <c r="I3" s="92"/>
      <c r="J3" s="5"/>
    </row>
    <row r="4" spans="1:983" x14ac:dyDescent="0.25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</row>
    <row r="5" spans="1:983" ht="51.75" customHeight="1" x14ac:dyDescent="0.25">
      <c r="A5" s="85" t="s">
        <v>87</v>
      </c>
      <c r="B5" s="117" t="s">
        <v>88</v>
      </c>
      <c r="C5" s="118"/>
      <c r="D5" s="118"/>
      <c r="E5" s="118"/>
      <c r="F5" s="118"/>
      <c r="G5" s="118"/>
      <c r="H5" s="118"/>
      <c r="I5" s="119"/>
      <c r="J5" s="85" t="s">
        <v>83</v>
      </c>
      <c r="K5" s="108"/>
      <c r="L5" s="109"/>
    </row>
    <row r="6" spans="1:983" ht="15" customHeight="1" x14ac:dyDescent="0.25">
      <c r="A6" s="84" t="s">
        <v>80</v>
      </c>
      <c r="B6" s="124"/>
      <c r="C6" s="125"/>
      <c r="D6" s="125"/>
      <c r="E6" s="125"/>
      <c r="F6" s="125"/>
      <c r="G6" s="125"/>
      <c r="H6" s="125"/>
      <c r="I6" s="126"/>
      <c r="J6" s="84" t="s">
        <v>84</v>
      </c>
      <c r="K6" s="120"/>
      <c r="L6" s="120"/>
    </row>
    <row r="7" spans="1:983" ht="15" customHeight="1" x14ac:dyDescent="0.25">
      <c r="A7" s="83" t="s">
        <v>86</v>
      </c>
      <c r="B7" s="127"/>
      <c r="C7" s="128"/>
      <c r="D7" s="128"/>
      <c r="E7" s="128"/>
      <c r="F7" s="128"/>
      <c r="G7" s="128"/>
      <c r="H7" s="128"/>
      <c r="I7" s="129"/>
      <c r="J7" s="83" t="s">
        <v>85</v>
      </c>
      <c r="K7" s="123"/>
      <c r="L7" s="123"/>
    </row>
    <row r="8" spans="1:983" ht="21" x14ac:dyDescent="0.35">
      <c r="A8" s="1"/>
      <c r="B8" s="2"/>
      <c r="C8" s="1"/>
      <c r="D8" s="6"/>
      <c r="E8" s="7"/>
      <c r="F8" s="8"/>
      <c r="G8" s="8"/>
      <c r="H8" s="8"/>
      <c r="I8" s="8"/>
      <c r="J8" s="8"/>
      <c r="K8" s="8"/>
    </row>
    <row r="9" spans="1:983" x14ac:dyDescent="0.25">
      <c r="A9" s="110" t="s">
        <v>77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2"/>
    </row>
    <row r="10" spans="1:983" s="9" customFormat="1" x14ac:dyDescent="0.25"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</row>
    <row r="11" spans="1:983" s="9" customFormat="1" ht="70.5" customHeight="1" x14ac:dyDescent="0.25">
      <c r="A11" s="26" t="s">
        <v>10</v>
      </c>
      <c r="B11" s="27"/>
      <c r="C11" s="121" t="s">
        <v>78</v>
      </c>
      <c r="D11" s="121"/>
      <c r="E11" s="121"/>
      <c r="F11" s="121"/>
      <c r="G11" s="121"/>
      <c r="H11" s="27"/>
      <c r="I11" s="26" t="s">
        <v>8</v>
      </c>
      <c r="J11" s="28" t="s">
        <v>11</v>
      </c>
      <c r="K11" s="122">
        <f>SUM(L14:L21)</f>
        <v>78.695830000000001</v>
      </c>
      <c r="L11" s="122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</row>
    <row r="12" spans="1:983" s="9" customForma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</row>
    <row r="13" spans="1:983" s="9" customFormat="1" x14ac:dyDescent="0.25">
      <c r="A13" s="29" t="s">
        <v>12</v>
      </c>
      <c r="B13" s="29"/>
      <c r="C13" s="29" t="s">
        <v>2</v>
      </c>
      <c r="D13" s="115" t="s">
        <v>3</v>
      </c>
      <c r="E13" s="115"/>
      <c r="F13" s="115"/>
      <c r="G13" s="115"/>
      <c r="H13" s="29"/>
      <c r="I13" s="29" t="s">
        <v>4</v>
      </c>
      <c r="J13" s="29" t="s">
        <v>13</v>
      </c>
      <c r="K13" s="29" t="s">
        <v>6</v>
      </c>
      <c r="L13" s="29" t="s">
        <v>7</v>
      </c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</row>
    <row r="14" spans="1:983" s="9" customFormat="1" ht="31.5" customHeight="1" x14ac:dyDescent="0.25">
      <c r="A14" s="25" t="s">
        <v>15</v>
      </c>
      <c r="B14" s="25"/>
      <c r="C14" s="25">
        <v>88270</v>
      </c>
      <c r="D14" s="114" t="s">
        <v>28</v>
      </c>
      <c r="E14" s="114"/>
      <c r="F14" s="114"/>
      <c r="G14" s="114"/>
      <c r="H14" s="25"/>
      <c r="I14" s="25" t="s">
        <v>16</v>
      </c>
      <c r="J14" s="31">
        <f>((8*15)/1000)</f>
        <v>0.12</v>
      </c>
      <c r="K14" s="86">
        <v>32.369999999999997</v>
      </c>
      <c r="L14" s="69">
        <f t="shared" ref="L14:L21" si="0">K14*J14</f>
        <v>3.8843999999999994</v>
      </c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</row>
    <row r="15" spans="1:983" s="9" customFormat="1" ht="31.5" customHeight="1" x14ac:dyDescent="0.25">
      <c r="A15" s="25" t="s">
        <v>15</v>
      </c>
      <c r="B15" s="25"/>
      <c r="C15" s="25">
        <v>88243</v>
      </c>
      <c r="D15" s="114" t="s">
        <v>29</v>
      </c>
      <c r="E15" s="114"/>
      <c r="F15" s="114"/>
      <c r="G15" s="114"/>
      <c r="H15" s="25"/>
      <c r="I15" s="25" t="s">
        <v>16</v>
      </c>
      <c r="J15" s="31">
        <f>(((8*15)/1000)*0.5)+0.05</f>
        <v>0.11</v>
      </c>
      <c r="K15" s="86">
        <v>24.32</v>
      </c>
      <c r="L15" s="69">
        <f t="shared" si="0"/>
        <v>2.6752000000000002</v>
      </c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</row>
    <row r="16" spans="1:983" s="9" customFormat="1" ht="31.5" customHeight="1" x14ac:dyDescent="0.25">
      <c r="A16" s="25" t="s">
        <v>15</v>
      </c>
      <c r="B16" s="25"/>
      <c r="C16" s="25">
        <v>88316</v>
      </c>
      <c r="D16" s="114" t="s">
        <v>72</v>
      </c>
      <c r="E16" s="114"/>
      <c r="F16" s="114"/>
      <c r="G16" s="114"/>
      <c r="H16" s="25"/>
      <c r="I16" s="30" t="s">
        <v>16</v>
      </c>
      <c r="J16" s="82">
        <f>0.089</f>
        <v>8.8999999999999996E-2</v>
      </c>
      <c r="K16" s="87">
        <v>23.19</v>
      </c>
      <c r="L16" s="34">
        <f t="shared" si="0"/>
        <v>2.0639099999999999</v>
      </c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</row>
    <row r="17" spans="1:983" s="9" customFormat="1" ht="31.5" customHeight="1" x14ac:dyDescent="0.25">
      <c r="A17" s="25" t="s">
        <v>14</v>
      </c>
      <c r="B17" s="25"/>
      <c r="C17" s="25">
        <v>511</v>
      </c>
      <c r="D17" s="114" t="s">
        <v>74</v>
      </c>
      <c r="E17" s="114"/>
      <c r="F17" s="114"/>
      <c r="G17" s="114"/>
      <c r="H17" s="25"/>
      <c r="I17" s="25" t="s">
        <v>32</v>
      </c>
      <c r="J17" s="75">
        <v>0.3</v>
      </c>
      <c r="K17" s="86">
        <v>22.25</v>
      </c>
      <c r="L17" s="69">
        <f t="shared" si="0"/>
        <v>6.6749999999999998</v>
      </c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</row>
    <row r="18" spans="1:983" s="9" customFormat="1" ht="31.5" customHeight="1" x14ac:dyDescent="0.25">
      <c r="A18" s="25" t="s">
        <v>14</v>
      </c>
      <c r="B18" s="25"/>
      <c r="C18" s="25">
        <v>4226</v>
      </c>
      <c r="D18" s="114" t="s">
        <v>30</v>
      </c>
      <c r="E18" s="114"/>
      <c r="F18" s="114"/>
      <c r="G18" s="114"/>
      <c r="H18" s="25"/>
      <c r="I18" s="30" t="s">
        <v>17</v>
      </c>
      <c r="J18" s="31">
        <f>0.26</f>
        <v>0.26</v>
      </c>
      <c r="K18" s="86">
        <v>9.0299999999999994</v>
      </c>
      <c r="L18" s="69">
        <f t="shared" si="0"/>
        <v>2.3477999999999999</v>
      </c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</row>
    <row r="19" spans="1:983" s="9" customFormat="1" ht="37.5" customHeight="1" x14ac:dyDescent="0.25">
      <c r="A19" s="25" t="s">
        <v>14</v>
      </c>
      <c r="B19" s="25"/>
      <c r="C19" s="25">
        <v>11621</v>
      </c>
      <c r="D19" s="114" t="s">
        <v>31</v>
      </c>
      <c r="E19" s="114"/>
      <c r="F19" s="114"/>
      <c r="G19" s="114"/>
      <c r="H19" s="25"/>
      <c r="I19" s="25" t="s">
        <v>8</v>
      </c>
      <c r="J19" s="31">
        <v>1.1318999999999999</v>
      </c>
      <c r="K19" s="86">
        <v>50.3</v>
      </c>
      <c r="L19" s="69">
        <f t="shared" si="0"/>
        <v>56.934569999999994</v>
      </c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</row>
    <row r="20" spans="1:983" s="9" customFormat="1" ht="59.25" customHeight="1" x14ac:dyDescent="0.25">
      <c r="A20" s="25" t="s">
        <v>15</v>
      </c>
      <c r="B20" s="25"/>
      <c r="C20" s="25">
        <v>99833</v>
      </c>
      <c r="D20" s="114" t="s">
        <v>73</v>
      </c>
      <c r="E20" s="114"/>
      <c r="F20" s="114"/>
      <c r="G20" s="114"/>
      <c r="H20" s="25"/>
      <c r="I20" s="30" t="s">
        <v>21</v>
      </c>
      <c r="J20" s="82">
        <v>1.4999999999999999E-2</v>
      </c>
      <c r="K20" s="87">
        <v>1.8</v>
      </c>
      <c r="L20" s="34">
        <f t="shared" si="0"/>
        <v>2.7E-2</v>
      </c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</row>
    <row r="21" spans="1:983" s="9" customFormat="1" ht="69.75" customHeight="1" x14ac:dyDescent="0.25">
      <c r="A21" s="25" t="s">
        <v>15</v>
      </c>
      <c r="B21" s="25"/>
      <c r="C21" s="25">
        <v>93402</v>
      </c>
      <c r="D21" s="114" t="s">
        <v>75</v>
      </c>
      <c r="E21" s="114"/>
      <c r="F21" s="114"/>
      <c r="G21" s="114"/>
      <c r="H21" s="25"/>
      <c r="I21" s="25" t="s">
        <v>21</v>
      </c>
      <c r="J21" s="31">
        <f>((1*15)/1000)</f>
        <v>1.4999999999999999E-2</v>
      </c>
      <c r="K21" s="86">
        <v>272.52999999999997</v>
      </c>
      <c r="L21" s="69">
        <f t="shared" si="0"/>
        <v>4.0879499999999993</v>
      </c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</row>
    <row r="22" spans="1:983" s="9" customFormat="1" x14ac:dyDescent="0.25">
      <c r="A22" s="33"/>
      <c r="B22" s="33"/>
      <c r="C22" s="33"/>
      <c r="D22" s="70"/>
      <c r="E22" s="70"/>
      <c r="F22" s="70"/>
      <c r="G22" s="70"/>
      <c r="H22" s="33"/>
      <c r="I22" s="33"/>
      <c r="J22" s="72"/>
      <c r="K22" s="71"/>
      <c r="L22" s="73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</row>
    <row r="23" spans="1:983" s="9" customFormat="1" x14ac:dyDescent="0.25">
      <c r="A23" s="33"/>
      <c r="B23" s="33"/>
      <c r="C23" s="33"/>
      <c r="D23" s="70"/>
      <c r="E23" s="70"/>
      <c r="F23" s="70"/>
      <c r="G23" s="70"/>
      <c r="H23" s="33"/>
      <c r="I23" s="33"/>
      <c r="J23" s="72"/>
      <c r="K23" s="71"/>
      <c r="L23" s="7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</row>
    <row r="24" spans="1:983" s="9" customFormat="1" ht="63" customHeight="1" x14ac:dyDescent="0.25">
      <c r="A24" s="26" t="s">
        <v>71</v>
      </c>
      <c r="B24" s="27"/>
      <c r="C24" s="121" t="s">
        <v>79</v>
      </c>
      <c r="D24" s="121"/>
      <c r="E24" s="121"/>
      <c r="F24" s="121"/>
      <c r="G24" s="121"/>
      <c r="H24" s="27"/>
      <c r="I24" s="26" t="s">
        <v>8</v>
      </c>
      <c r="J24" s="28" t="s">
        <v>11</v>
      </c>
      <c r="K24" s="122">
        <f>SUM(L27:L33)</f>
        <v>70.804829999999981</v>
      </c>
      <c r="L24" s="122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</row>
    <row r="25" spans="1:983" s="9" customFormat="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</row>
    <row r="26" spans="1:983" s="9" customFormat="1" x14ac:dyDescent="0.25">
      <c r="A26" s="29" t="s">
        <v>12</v>
      </c>
      <c r="B26" s="29"/>
      <c r="C26" s="29" t="s">
        <v>2</v>
      </c>
      <c r="D26" s="115" t="s">
        <v>3</v>
      </c>
      <c r="E26" s="115"/>
      <c r="F26" s="115"/>
      <c r="G26" s="115"/>
      <c r="H26" s="29"/>
      <c r="I26" s="29" t="s">
        <v>4</v>
      </c>
      <c r="J26" s="29" t="s">
        <v>13</v>
      </c>
      <c r="K26" s="29" t="s">
        <v>6</v>
      </c>
      <c r="L26" s="29" t="s">
        <v>7</v>
      </c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</row>
    <row r="27" spans="1:983" s="9" customFormat="1" ht="30.75" customHeight="1" x14ac:dyDescent="0.25">
      <c r="A27" s="25" t="s">
        <v>15</v>
      </c>
      <c r="B27" s="25"/>
      <c r="C27" s="25">
        <v>88270</v>
      </c>
      <c r="D27" s="114" t="s">
        <v>28</v>
      </c>
      <c r="E27" s="114"/>
      <c r="F27" s="114"/>
      <c r="G27" s="114"/>
      <c r="H27" s="25"/>
      <c r="I27" s="25" t="s">
        <v>16</v>
      </c>
      <c r="J27" s="31">
        <f>((8*15)/1000)</f>
        <v>0.12</v>
      </c>
      <c r="K27" s="86">
        <v>32.369999999999997</v>
      </c>
      <c r="L27" s="69">
        <f t="shared" ref="L27:L33" si="1">K27*J27</f>
        <v>3.8843999999999994</v>
      </c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</row>
    <row r="28" spans="1:983" s="9" customFormat="1" ht="30.75" customHeight="1" x14ac:dyDescent="0.25">
      <c r="A28" s="25" t="s">
        <v>15</v>
      </c>
      <c r="B28" s="25"/>
      <c r="C28" s="25">
        <v>88243</v>
      </c>
      <c r="D28" s="114" t="s">
        <v>29</v>
      </c>
      <c r="E28" s="114"/>
      <c r="F28" s="114"/>
      <c r="G28" s="114"/>
      <c r="H28" s="25"/>
      <c r="I28" s="25" t="s">
        <v>16</v>
      </c>
      <c r="J28" s="31">
        <f>(((8*15)/1000)*0.5)</f>
        <v>0.06</v>
      </c>
      <c r="K28" s="86">
        <v>24.32</v>
      </c>
      <c r="L28" s="69">
        <f t="shared" si="1"/>
        <v>1.4592000000000001</v>
      </c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</row>
    <row r="29" spans="1:983" ht="30.75" customHeight="1" x14ac:dyDescent="0.25">
      <c r="A29" s="25" t="s">
        <v>15</v>
      </c>
      <c r="B29" s="25"/>
      <c r="C29" s="25">
        <v>88316</v>
      </c>
      <c r="D29" s="114" t="s">
        <v>72</v>
      </c>
      <c r="E29" s="114"/>
      <c r="F29" s="114"/>
      <c r="G29" s="114"/>
      <c r="H29" s="25"/>
      <c r="I29" s="30" t="s">
        <v>16</v>
      </c>
      <c r="J29" s="82">
        <f>0.089</f>
        <v>8.8999999999999996E-2</v>
      </c>
      <c r="K29" s="87">
        <v>23.19</v>
      </c>
      <c r="L29" s="34">
        <f t="shared" si="1"/>
        <v>2.0639099999999999</v>
      </c>
    </row>
    <row r="30" spans="1:983" ht="30.75" customHeight="1" x14ac:dyDescent="0.25">
      <c r="A30" s="25" t="s">
        <v>14</v>
      </c>
      <c r="B30" s="25"/>
      <c r="C30" s="25">
        <v>4226</v>
      </c>
      <c r="D30" s="114" t="s">
        <v>30</v>
      </c>
      <c r="E30" s="114"/>
      <c r="F30" s="114"/>
      <c r="G30" s="114"/>
      <c r="H30" s="25"/>
      <c r="I30" s="30" t="s">
        <v>17</v>
      </c>
      <c r="J30" s="31">
        <f>0.26</f>
        <v>0.26</v>
      </c>
      <c r="K30" s="86">
        <v>9.0299999999999994</v>
      </c>
      <c r="L30" s="69">
        <f t="shared" si="1"/>
        <v>2.3477999999999999</v>
      </c>
    </row>
    <row r="31" spans="1:983" ht="30.75" customHeight="1" x14ac:dyDescent="0.25">
      <c r="A31" s="25" t="s">
        <v>14</v>
      </c>
      <c r="B31" s="25"/>
      <c r="C31" s="25">
        <v>11621</v>
      </c>
      <c r="D31" s="114" t="s">
        <v>31</v>
      </c>
      <c r="E31" s="114"/>
      <c r="F31" s="114"/>
      <c r="G31" s="114"/>
      <c r="H31" s="25"/>
      <c r="I31" s="25" t="s">
        <v>8</v>
      </c>
      <c r="J31" s="31">
        <v>1.1318999999999999</v>
      </c>
      <c r="K31" s="86">
        <v>50.3</v>
      </c>
      <c r="L31" s="69">
        <f t="shared" si="1"/>
        <v>56.934569999999994</v>
      </c>
    </row>
    <row r="32" spans="1:983" ht="57.75" customHeight="1" x14ac:dyDescent="0.25">
      <c r="A32" s="25" t="s">
        <v>15</v>
      </c>
      <c r="B32" s="25"/>
      <c r="C32" s="25">
        <v>99833</v>
      </c>
      <c r="D32" s="114" t="s">
        <v>73</v>
      </c>
      <c r="E32" s="114"/>
      <c r="F32" s="114"/>
      <c r="G32" s="114"/>
      <c r="H32" s="25"/>
      <c r="I32" s="30" t="s">
        <v>21</v>
      </c>
      <c r="J32" s="82">
        <v>1.4999999999999999E-2</v>
      </c>
      <c r="K32" s="87">
        <v>1.8</v>
      </c>
      <c r="L32" s="34">
        <f t="shared" si="1"/>
        <v>2.7E-2</v>
      </c>
    </row>
    <row r="33" spans="1:983" ht="57.75" customHeight="1" x14ac:dyDescent="0.25">
      <c r="A33" s="25" t="s">
        <v>15</v>
      </c>
      <c r="B33" s="25"/>
      <c r="C33" s="25">
        <v>93402</v>
      </c>
      <c r="D33" s="114" t="s">
        <v>75</v>
      </c>
      <c r="E33" s="114"/>
      <c r="F33" s="114"/>
      <c r="G33" s="114"/>
      <c r="H33" s="25"/>
      <c r="I33" s="25" t="s">
        <v>21</v>
      </c>
      <c r="J33" s="31">
        <f>((1*15)/1000)</f>
        <v>1.4999999999999999E-2</v>
      </c>
      <c r="K33" s="86">
        <v>272.52999999999997</v>
      </c>
      <c r="L33" s="69">
        <f t="shared" si="1"/>
        <v>4.0879499999999993</v>
      </c>
    </row>
    <row r="34" spans="1:983" x14ac:dyDescent="0.25">
      <c r="A34" s="33"/>
      <c r="B34" s="33"/>
      <c r="C34" s="33"/>
      <c r="D34" s="70"/>
      <c r="E34" s="70"/>
      <c r="F34" s="70"/>
      <c r="G34" s="70"/>
      <c r="H34" s="33"/>
      <c r="I34" s="33"/>
      <c r="J34" s="72"/>
      <c r="K34" s="71"/>
      <c r="L34" s="73"/>
    </row>
    <row r="35" spans="1:983" x14ac:dyDescent="0.25">
      <c r="A35" s="33"/>
      <c r="B35" s="33"/>
      <c r="C35" s="33"/>
      <c r="D35" s="70"/>
      <c r="E35" s="70"/>
      <c r="F35" s="70"/>
      <c r="G35" s="70"/>
      <c r="H35" s="33"/>
      <c r="I35" s="33"/>
      <c r="J35" s="72"/>
      <c r="K35" s="71"/>
      <c r="L35" s="73"/>
    </row>
    <row r="36" spans="1:983" x14ac:dyDescent="0.25">
      <c r="A36" s="33"/>
      <c r="B36" s="33"/>
      <c r="C36" s="33"/>
      <c r="D36" s="70"/>
      <c r="E36" s="70"/>
      <c r="F36" s="70"/>
      <c r="G36" s="70"/>
      <c r="H36" s="33"/>
      <c r="I36" s="33"/>
      <c r="J36" s="72"/>
      <c r="K36" s="71"/>
      <c r="L36" s="73"/>
    </row>
    <row r="37" spans="1:983" x14ac:dyDescent="0.25">
      <c r="A37" s="33"/>
      <c r="B37" s="33"/>
      <c r="C37" s="33"/>
      <c r="D37" s="70"/>
      <c r="E37" s="70"/>
      <c r="F37" s="70"/>
      <c r="G37" s="70"/>
      <c r="H37" s="33"/>
      <c r="I37" s="33"/>
      <c r="J37" s="72"/>
      <c r="K37" s="71"/>
      <c r="L37" s="73"/>
    </row>
    <row r="38" spans="1:983" x14ac:dyDescent="0.25">
      <c r="A38" s="33"/>
      <c r="B38" s="33"/>
      <c r="C38" s="33"/>
      <c r="D38" s="70"/>
      <c r="E38" s="70"/>
      <c r="F38" s="70"/>
      <c r="G38" s="70"/>
      <c r="H38" s="33"/>
      <c r="I38" s="33"/>
      <c r="J38" s="72"/>
      <c r="K38" s="71"/>
      <c r="L38" s="73"/>
    </row>
    <row r="39" spans="1:983" s="9" customFormat="1" x14ac:dyDescent="0.25">
      <c r="A39" s="113" t="s">
        <v>9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</row>
    <row r="40" spans="1:983" x14ac:dyDescent="0.25">
      <c r="A40" s="104" t="s">
        <v>89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</row>
    <row r="41" spans="1:983" x14ac:dyDescent="0.25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</row>
    <row r="42" spans="1:983" x14ac:dyDescent="0.25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</row>
  </sheetData>
  <sheetProtection algorithmName="SHA-512" hashValue="1N5tGQDlcJ79rXQMtw4dRDfBUYEJOYJNrNDeX1m7Up8hAv6dfItVjkvNuy+hdpWqiUHD/6jFzYxZ9az7U7kZrQ==" saltValue="GbQ8Ual/5gDKGFqUnFsXOw==" spinCount="100000" sheet="1" objects="1" scenarios="1" formatCells="0"/>
  <protectedRanges>
    <protectedRange sqref="A40" name="Intervalo4"/>
    <protectedRange sqref="K27 K28 K29 K30 K31 K32 K33" name="Intervalo3"/>
    <protectedRange sqref="K14 K15 K16 K17 K18 K19 K20 K21" name="Intervalo2"/>
    <protectedRange sqref="K5 B6 K6 B7 K7" name="Intervalo1"/>
  </protectedRanges>
  <mergeCells count="35">
    <mergeCell ref="K7:L7"/>
    <mergeCell ref="B6:I6"/>
    <mergeCell ref="B7:I7"/>
    <mergeCell ref="K5:L5"/>
    <mergeCell ref="A4:L4"/>
    <mergeCell ref="D2:I2"/>
    <mergeCell ref="D3:I3"/>
    <mergeCell ref="B5:I5"/>
    <mergeCell ref="K6:L6"/>
    <mergeCell ref="D28:G28"/>
    <mergeCell ref="C11:G11"/>
    <mergeCell ref="K11:L11"/>
    <mergeCell ref="D13:G13"/>
    <mergeCell ref="D16:G16"/>
    <mergeCell ref="D14:G14"/>
    <mergeCell ref="D15:G15"/>
    <mergeCell ref="D19:G19"/>
    <mergeCell ref="D20:G20"/>
    <mergeCell ref="D21:G21"/>
    <mergeCell ref="C24:G24"/>
    <mergeCell ref="K24:L24"/>
    <mergeCell ref="A40:L40"/>
    <mergeCell ref="A9:L9"/>
    <mergeCell ref="A42:L42"/>
    <mergeCell ref="A39:L39"/>
    <mergeCell ref="A41:L41"/>
    <mergeCell ref="D17:G17"/>
    <mergeCell ref="D18:G18"/>
    <mergeCell ref="D33:G33"/>
    <mergeCell ref="D29:G29"/>
    <mergeCell ref="D30:G30"/>
    <mergeCell ref="D31:G31"/>
    <mergeCell ref="D32:G32"/>
    <mergeCell ref="D26:G26"/>
    <mergeCell ref="D27:G27"/>
  </mergeCells>
  <printOptions horizontalCentered="1"/>
  <pageMargins left="0.70866141732283472" right="0.31496062992125984" top="0.6692913385826772" bottom="0.43307086614173229" header="0.51181102362204722" footer="0.51181102362204722"/>
  <pageSetup paperSize="9" scale="70" firstPageNumber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50E1-3012-4E87-9DAD-F8E250F1537F}">
  <sheetPr>
    <tabColor rgb="FF66FF00"/>
  </sheetPr>
  <dimension ref="A1:L47"/>
  <sheetViews>
    <sheetView showGridLines="0" workbookViewId="0">
      <selection activeCell="D26" sqref="D26"/>
    </sheetView>
  </sheetViews>
  <sheetFormatPr defaultRowHeight="15" x14ac:dyDescent="0.25"/>
  <cols>
    <col min="1" max="1" width="9.140625" style="45"/>
    <col min="2" max="2" width="30.140625" style="45" bestFit="1" customWidth="1"/>
    <col min="3" max="3" width="15.28515625" style="45" bestFit="1" customWidth="1"/>
    <col min="4" max="5" width="9.140625" style="45"/>
    <col min="6" max="6" width="32.7109375" style="45" customWidth="1"/>
    <col min="7" max="8" width="9.140625" style="45"/>
    <col min="9" max="9" width="15.28515625" style="45" bestFit="1" customWidth="1"/>
    <col min="10" max="16384" width="9.140625" style="45"/>
  </cols>
  <sheetData>
    <row r="1" spans="1:12" x14ac:dyDescent="0.25">
      <c r="A1" s="43"/>
      <c r="B1" s="43"/>
      <c r="C1" s="43"/>
      <c r="D1" s="43"/>
      <c r="E1" s="44"/>
      <c r="F1" s="43"/>
      <c r="G1" s="43"/>
      <c r="H1" s="43"/>
      <c r="I1" s="43"/>
    </row>
    <row r="2" spans="1:12" ht="15" customHeight="1" x14ac:dyDescent="0.25">
      <c r="A2" s="1"/>
      <c r="B2" s="2"/>
      <c r="C2" s="97"/>
      <c r="D2" s="97"/>
      <c r="E2" s="97"/>
      <c r="F2" s="97"/>
      <c r="G2" s="1"/>
      <c r="H2" s="1"/>
      <c r="I2" s="5"/>
      <c r="J2"/>
      <c r="K2"/>
      <c r="L2"/>
    </row>
    <row r="3" spans="1:12" ht="15" customHeight="1" x14ac:dyDescent="0.5">
      <c r="A3" s="1"/>
      <c r="B3" s="91" t="s">
        <v>81</v>
      </c>
      <c r="C3" s="91"/>
      <c r="D3" s="91"/>
      <c r="E3" s="91"/>
      <c r="F3" s="91"/>
      <c r="G3" s="91"/>
      <c r="H3" s="91"/>
      <c r="I3" s="89"/>
      <c r="J3"/>
      <c r="K3" s="32"/>
      <c r="L3" s="32"/>
    </row>
    <row r="4" spans="1:12" ht="15" customHeight="1" x14ac:dyDescent="0.5">
      <c r="A4" s="1"/>
      <c r="B4" s="92" t="s">
        <v>82</v>
      </c>
      <c r="C4" s="92"/>
      <c r="D4" s="92"/>
      <c r="E4" s="92"/>
      <c r="F4" s="92"/>
      <c r="G4" s="92"/>
      <c r="H4" s="92"/>
      <c r="I4" s="88"/>
      <c r="J4"/>
      <c r="K4" s="32"/>
      <c r="L4" s="32"/>
    </row>
    <row r="5" spans="1:12" ht="15" customHeight="1" x14ac:dyDescent="0.5">
      <c r="A5" s="1"/>
      <c r="B5" s="2"/>
      <c r="C5"/>
      <c r="D5"/>
      <c r="E5"/>
      <c r="F5"/>
      <c r="G5"/>
      <c r="H5"/>
      <c r="I5"/>
      <c r="J5"/>
      <c r="K5" s="32"/>
      <c r="L5" s="32"/>
    </row>
    <row r="6" spans="1:12" ht="42" customHeight="1" x14ac:dyDescent="0.25">
      <c r="A6" s="85" t="s">
        <v>87</v>
      </c>
      <c r="B6" s="105" t="s">
        <v>88</v>
      </c>
      <c r="C6" s="105"/>
      <c r="D6" s="105"/>
      <c r="E6" s="105"/>
      <c r="F6" s="105"/>
      <c r="G6" s="85" t="s">
        <v>83</v>
      </c>
      <c r="H6" s="146"/>
      <c r="I6" s="146"/>
    </row>
    <row r="7" spans="1:12" ht="15" customHeight="1" x14ac:dyDescent="0.25">
      <c r="A7" s="83" t="s">
        <v>80</v>
      </c>
      <c r="B7" s="106"/>
      <c r="C7" s="106"/>
      <c r="D7" s="106"/>
      <c r="E7" s="106"/>
      <c r="F7" s="106"/>
      <c r="G7" s="83" t="s">
        <v>84</v>
      </c>
      <c r="H7" s="146"/>
      <c r="I7" s="146"/>
    </row>
    <row r="8" spans="1:12" x14ac:dyDescent="0.25">
      <c r="A8" s="83" t="s">
        <v>86</v>
      </c>
      <c r="B8" s="107"/>
      <c r="C8" s="107"/>
      <c r="D8" s="107"/>
      <c r="E8" s="107"/>
      <c r="F8" s="107"/>
      <c r="G8" s="83" t="s">
        <v>85</v>
      </c>
      <c r="H8" s="146"/>
      <c r="I8" s="146"/>
    </row>
    <row r="9" spans="1:12" customFormat="1" ht="15.75" thickBot="1" x14ac:dyDescent="0.3"/>
    <row r="10" spans="1:12" ht="16.5" thickBot="1" x14ac:dyDescent="0.3">
      <c r="A10" s="131" t="s">
        <v>70</v>
      </c>
      <c r="B10" s="132"/>
      <c r="C10" s="132"/>
      <c r="D10" s="132"/>
      <c r="E10" s="132"/>
      <c r="F10" s="132"/>
      <c r="G10" s="132"/>
      <c r="H10" s="132"/>
      <c r="I10" s="133"/>
    </row>
    <row r="11" spans="1:12" ht="15.75" thickBot="1" x14ac:dyDescent="0.3">
      <c r="A11" s="43"/>
      <c r="B11" s="43"/>
      <c r="C11" s="43"/>
      <c r="D11" s="43"/>
      <c r="E11" s="44"/>
      <c r="F11" s="43"/>
      <c r="G11" s="43"/>
      <c r="H11" s="43"/>
      <c r="I11" s="43"/>
    </row>
    <row r="12" spans="1:12" ht="15.75" thickBot="1" x14ac:dyDescent="0.3">
      <c r="A12" s="135" t="s">
        <v>33</v>
      </c>
      <c r="B12" s="136"/>
      <c r="C12" s="136"/>
      <c r="D12" s="136"/>
      <c r="E12" s="136"/>
      <c r="F12" s="136"/>
      <c r="G12" s="136"/>
      <c r="H12" s="137"/>
      <c r="I12" s="77">
        <f>C25/(1+D26)</f>
        <v>184905.5060132537</v>
      </c>
    </row>
    <row r="13" spans="1:12" ht="15.75" thickBot="1" x14ac:dyDescent="0.3">
      <c r="A13" s="138" t="s">
        <v>34</v>
      </c>
      <c r="B13" s="138" t="s">
        <v>35</v>
      </c>
      <c r="C13" s="138" t="s">
        <v>36</v>
      </c>
      <c r="D13" s="138" t="s">
        <v>37</v>
      </c>
      <c r="E13" s="139" t="s">
        <v>38</v>
      </c>
      <c r="F13" s="139" t="s">
        <v>39</v>
      </c>
      <c r="G13" s="138" t="s">
        <v>40</v>
      </c>
      <c r="H13" s="138"/>
      <c r="I13" s="138"/>
    </row>
    <row r="14" spans="1:12" ht="15.75" thickBot="1" x14ac:dyDescent="0.3">
      <c r="A14" s="138"/>
      <c r="B14" s="138"/>
      <c r="C14" s="138"/>
      <c r="D14" s="138"/>
      <c r="E14" s="140"/>
      <c r="F14" s="140"/>
      <c r="G14" s="46" t="s">
        <v>41</v>
      </c>
      <c r="H14" s="46" t="s">
        <v>42</v>
      </c>
      <c r="I14" s="46" t="s">
        <v>43</v>
      </c>
    </row>
    <row r="15" spans="1:12" ht="15.75" thickBot="1" x14ac:dyDescent="0.3">
      <c r="A15" s="47">
        <v>1</v>
      </c>
      <c r="B15" s="62" t="s">
        <v>44</v>
      </c>
      <c r="C15" s="63">
        <f>D15*$I$12</f>
        <v>7396.2202405301487</v>
      </c>
      <c r="D15" s="76">
        <v>0.04</v>
      </c>
      <c r="E15" s="47"/>
      <c r="F15" s="47" t="str">
        <f>IF(AND(D15&gt;=G15,D15&lt;=I15),"OK","DIFERE")</f>
        <v>OK</v>
      </c>
      <c r="G15" s="49">
        <v>0.03</v>
      </c>
      <c r="H15" s="49">
        <v>0.04</v>
      </c>
      <c r="I15" s="49">
        <v>5.5E-2</v>
      </c>
    </row>
    <row r="16" spans="1:12" ht="15.75" thickBot="1" x14ac:dyDescent="0.3">
      <c r="A16" s="47">
        <v>2</v>
      </c>
      <c r="B16" s="62" t="s">
        <v>45</v>
      </c>
      <c r="C16" s="63">
        <f>D16*$I$12</f>
        <v>1479.2440481060296</v>
      </c>
      <c r="D16" s="76">
        <v>8.0000000000000002E-3</v>
      </c>
      <c r="E16" s="47"/>
      <c r="F16" s="47" t="str">
        <f>IF(AND(D16&gt;=G16,D16&lt;=I16),"OK","DIFERE")</f>
        <v>OK</v>
      </c>
      <c r="G16" s="49">
        <v>8.0000000000000002E-3</v>
      </c>
      <c r="H16" s="49">
        <v>8.0000000000000002E-3</v>
      </c>
      <c r="I16" s="49">
        <v>0.01</v>
      </c>
    </row>
    <row r="17" spans="1:9" ht="15.75" thickBot="1" x14ac:dyDescent="0.3">
      <c r="A17" s="47">
        <v>3</v>
      </c>
      <c r="B17" s="62" t="s">
        <v>46</v>
      </c>
      <c r="C17" s="63">
        <f>D17*$I$12</f>
        <v>2348.2999263683218</v>
      </c>
      <c r="D17" s="76">
        <v>1.2699999999999999E-2</v>
      </c>
      <c r="E17" s="47"/>
      <c r="F17" s="47" t="str">
        <f>IF(AND(D17&gt;=G17,D17&lt;=I17),"OK","DIFERE")</f>
        <v>OK</v>
      </c>
      <c r="G17" s="49">
        <v>9.7000000000000003E-3</v>
      </c>
      <c r="H17" s="49">
        <v>1.2699999999999999E-2</v>
      </c>
      <c r="I17" s="49">
        <v>1.2699999999999999E-2</v>
      </c>
    </row>
    <row r="18" spans="1:9" ht="15.75" thickBot="1" x14ac:dyDescent="0.3">
      <c r="A18" s="47">
        <v>4</v>
      </c>
      <c r="B18" s="62" t="s">
        <v>47</v>
      </c>
      <c r="C18" s="63">
        <f>D18*($I$12+C15+C16+C17)</f>
        <v>2412.3900238075757</v>
      </c>
      <c r="D18" s="76">
        <v>1.23E-2</v>
      </c>
      <c r="E18" s="47"/>
      <c r="F18" s="47" t="str">
        <f>IF(AND(D18&gt;=G18,D18&lt;=I18),"OK","DIFERE")</f>
        <v>OK</v>
      </c>
      <c r="G18" s="49">
        <v>5.8999999999999999E-3</v>
      </c>
      <c r="H18" s="49">
        <v>1.23E-2</v>
      </c>
      <c r="I18" s="49">
        <v>1.5900000000000001E-2</v>
      </c>
    </row>
    <row r="19" spans="1:9" ht="15.75" thickBot="1" x14ac:dyDescent="0.3">
      <c r="A19" s="47">
        <v>5</v>
      </c>
      <c r="B19" s="62" t="s">
        <v>48</v>
      </c>
      <c r="C19" s="63">
        <f>D19*($I$12+C15+C16+C17+C18)</f>
        <v>14692.082858652866</v>
      </c>
      <c r="D19" s="76">
        <v>7.3999999999999996E-2</v>
      </c>
      <c r="E19" s="47"/>
      <c r="F19" s="47" t="str">
        <f>IF(AND(D19&gt;=G19,D19&lt;=I19),"OK","DIFERE")</f>
        <v>OK</v>
      </c>
      <c r="G19" s="49">
        <v>6.1600000000000002E-2</v>
      </c>
      <c r="H19" s="49">
        <v>7.3999999999999996E-2</v>
      </c>
      <c r="I19" s="49">
        <v>8.9599999999999999E-2</v>
      </c>
    </row>
    <row r="20" spans="1:9" ht="15.75" thickBot="1" x14ac:dyDescent="0.3">
      <c r="A20" s="47">
        <v>6</v>
      </c>
      <c r="B20" s="64" t="s">
        <v>49</v>
      </c>
      <c r="C20" s="65">
        <f>D20*$I$12*(1+D26)</f>
        <v>12769.564999999999</v>
      </c>
      <c r="D20" s="66">
        <f>SUM(D21:D23)</f>
        <v>5.6499999999999995E-2</v>
      </c>
      <c r="E20" s="50"/>
      <c r="F20" s="43"/>
      <c r="G20" s="51"/>
      <c r="H20" s="51"/>
      <c r="I20" s="52"/>
    </row>
    <row r="21" spans="1:9" ht="15.75" thickBot="1" x14ac:dyDescent="0.3">
      <c r="A21" s="53" t="s">
        <v>50</v>
      </c>
      <c r="B21" s="141" t="s">
        <v>51</v>
      </c>
      <c r="C21" s="142"/>
      <c r="D21" s="90">
        <v>6.4999999999999997E-3</v>
      </c>
      <c r="E21" s="50"/>
      <c r="F21" s="43"/>
      <c r="G21" s="43"/>
      <c r="H21" s="43"/>
      <c r="I21" s="54"/>
    </row>
    <row r="22" spans="1:9" ht="15.75" thickBot="1" x14ac:dyDescent="0.3">
      <c r="A22" s="53" t="s">
        <v>52</v>
      </c>
      <c r="B22" s="141" t="s">
        <v>53</v>
      </c>
      <c r="C22" s="142"/>
      <c r="D22" s="90">
        <v>0.03</v>
      </c>
      <c r="E22" s="50"/>
      <c r="F22" s="43"/>
      <c r="G22" s="43"/>
      <c r="H22" s="43"/>
      <c r="I22" s="54"/>
    </row>
    <row r="23" spans="1:9" ht="15.75" thickBot="1" x14ac:dyDescent="0.3">
      <c r="A23" s="53" t="s">
        <v>54</v>
      </c>
      <c r="B23" s="141" t="s">
        <v>55</v>
      </c>
      <c r="C23" s="142"/>
      <c r="D23" s="90">
        <v>0.02</v>
      </c>
      <c r="E23" s="50"/>
      <c r="F23" s="43"/>
      <c r="G23" s="43"/>
      <c r="H23" s="43"/>
      <c r="I23" s="54"/>
    </row>
    <row r="24" spans="1:9" ht="15.75" thickBot="1" x14ac:dyDescent="0.3">
      <c r="A24" s="134" t="s">
        <v>56</v>
      </c>
      <c r="B24" s="134"/>
      <c r="C24" s="48">
        <f>C25-I12</f>
        <v>41104.493986746296</v>
      </c>
      <c r="D24" s="47"/>
      <c r="E24" s="47"/>
      <c r="F24" s="143" t="s">
        <v>57</v>
      </c>
      <c r="G24" s="144"/>
      <c r="H24" s="144"/>
      <c r="I24" s="145"/>
    </row>
    <row r="25" spans="1:9" ht="15.75" thickBot="1" x14ac:dyDescent="0.3">
      <c r="A25" s="134" t="s">
        <v>58</v>
      </c>
      <c r="B25" s="134"/>
      <c r="C25" s="78">
        <f>'PLANILHA ORÇAMENTO'!O9</f>
        <v>226010</v>
      </c>
      <c r="D25" s="47"/>
      <c r="E25" s="47"/>
      <c r="F25" s="47" t="s">
        <v>59</v>
      </c>
      <c r="G25" s="46" t="s">
        <v>41</v>
      </c>
      <c r="H25" s="46" t="s">
        <v>42</v>
      </c>
      <c r="I25" s="46" t="s">
        <v>43</v>
      </c>
    </row>
    <row r="26" spans="1:9" ht="15.75" thickBot="1" x14ac:dyDescent="0.3">
      <c r="A26" s="134" t="s">
        <v>0</v>
      </c>
      <c r="B26" s="134"/>
      <c r="C26" s="134"/>
      <c r="D26" s="79">
        <f>ROUND((((1+$D15+$D16+$D17)*(1+$D18)*(1+$D19)/(1-$D20)))-1,4)</f>
        <v>0.2223</v>
      </c>
      <c r="E26" s="47" t="str">
        <f>IF(AND($D26&gt;=$G26,$D26&lt;=$I26),"OK","DIFERE")</f>
        <v>OK</v>
      </c>
      <c r="F26" s="47" t="s">
        <v>69</v>
      </c>
      <c r="G26" s="49">
        <v>0.2034</v>
      </c>
      <c r="H26" s="49">
        <v>0.22120000000000001</v>
      </c>
      <c r="I26" s="49">
        <v>0.25</v>
      </c>
    </row>
    <row r="27" spans="1:9" ht="15.75" thickBot="1" x14ac:dyDescent="0.3">
      <c r="A27" s="43"/>
      <c r="B27" s="43"/>
      <c r="C27" s="43"/>
      <c r="D27" s="43"/>
      <c r="E27" s="44"/>
      <c r="F27" s="43"/>
      <c r="G27" s="43"/>
      <c r="H27" s="43"/>
      <c r="I27" s="43"/>
    </row>
    <row r="28" spans="1:9" x14ac:dyDescent="0.25">
      <c r="A28" s="43"/>
      <c r="B28" s="43"/>
      <c r="C28" s="43"/>
      <c r="D28" s="43"/>
      <c r="E28" s="44"/>
      <c r="F28" s="55" t="s">
        <v>60</v>
      </c>
      <c r="G28" s="56"/>
      <c r="H28" s="56"/>
      <c r="I28" s="57"/>
    </row>
    <row r="29" spans="1:9" x14ac:dyDescent="0.25">
      <c r="A29" s="43"/>
      <c r="B29" s="43"/>
      <c r="C29" s="67"/>
      <c r="D29" s="43"/>
      <c r="E29" s="44"/>
      <c r="F29" s="58"/>
      <c r="G29" s="43"/>
      <c r="H29" s="43"/>
      <c r="I29" s="54"/>
    </row>
    <row r="30" spans="1:9" x14ac:dyDescent="0.25">
      <c r="A30" s="43"/>
      <c r="B30" s="43"/>
      <c r="C30" s="43"/>
      <c r="D30" s="43"/>
      <c r="E30" s="44"/>
      <c r="F30" s="58"/>
      <c r="G30" s="43"/>
      <c r="H30" s="43"/>
      <c r="I30" s="54"/>
    </row>
    <row r="31" spans="1:9" x14ac:dyDescent="0.25">
      <c r="A31" s="43"/>
      <c r="B31" s="43"/>
      <c r="C31" s="43"/>
      <c r="D31" s="43"/>
      <c r="E31" s="44"/>
      <c r="F31" s="58"/>
      <c r="G31" s="43"/>
      <c r="H31" s="43"/>
      <c r="I31" s="54"/>
    </row>
    <row r="32" spans="1:9" x14ac:dyDescent="0.25">
      <c r="A32" s="43" t="s">
        <v>61</v>
      </c>
      <c r="B32" s="43"/>
      <c r="C32" s="43"/>
      <c r="D32" s="43"/>
      <c r="E32" s="44"/>
      <c r="F32" s="58"/>
      <c r="G32" s="43"/>
      <c r="H32" s="43"/>
      <c r="I32" s="54"/>
    </row>
    <row r="33" spans="1:9" x14ac:dyDescent="0.25">
      <c r="A33" s="43" t="s">
        <v>62</v>
      </c>
      <c r="B33" s="43"/>
      <c r="C33" s="43"/>
      <c r="D33" s="43"/>
      <c r="E33" s="44"/>
      <c r="F33" s="58"/>
      <c r="G33" s="43"/>
      <c r="H33" s="43"/>
      <c r="I33" s="54"/>
    </row>
    <row r="34" spans="1:9" x14ac:dyDescent="0.25">
      <c r="A34" s="43" t="s">
        <v>63</v>
      </c>
      <c r="B34" s="43"/>
      <c r="C34" s="43"/>
      <c r="D34" s="43"/>
      <c r="E34" s="44"/>
      <c r="F34" s="58"/>
      <c r="G34" s="43"/>
      <c r="H34" s="43"/>
      <c r="I34" s="54"/>
    </row>
    <row r="35" spans="1:9" ht="15.75" thickBot="1" x14ac:dyDescent="0.3">
      <c r="A35" s="43" t="s">
        <v>64</v>
      </c>
      <c r="B35" s="43"/>
      <c r="C35" s="43"/>
      <c r="D35" s="43"/>
      <c r="E35" s="44"/>
      <c r="F35" s="59"/>
      <c r="G35" s="60"/>
      <c r="H35" s="60"/>
      <c r="I35" s="61"/>
    </row>
    <row r="36" spans="1:9" x14ac:dyDescent="0.25">
      <c r="A36" s="43" t="s">
        <v>65</v>
      </c>
      <c r="B36" s="43"/>
      <c r="C36" s="43"/>
      <c r="D36" s="43"/>
      <c r="E36" s="44"/>
      <c r="F36" s="43"/>
      <c r="G36" s="43"/>
      <c r="H36" s="43"/>
      <c r="I36" s="43"/>
    </row>
    <row r="37" spans="1:9" x14ac:dyDescent="0.25">
      <c r="A37" s="43" t="s">
        <v>66</v>
      </c>
      <c r="B37" s="43"/>
      <c r="C37" s="43"/>
      <c r="D37" s="43"/>
      <c r="E37" s="44"/>
      <c r="F37" s="43"/>
      <c r="G37" s="43"/>
      <c r="H37" s="43"/>
      <c r="I37" s="43"/>
    </row>
    <row r="38" spans="1:9" x14ac:dyDescent="0.25">
      <c r="A38" s="43" t="s">
        <v>67</v>
      </c>
      <c r="B38" s="43"/>
      <c r="C38" s="43"/>
      <c r="D38" s="43"/>
      <c r="E38" s="44"/>
      <c r="F38" s="43"/>
      <c r="G38" s="43"/>
      <c r="H38" s="43"/>
      <c r="I38" s="43"/>
    </row>
    <row r="39" spans="1:9" x14ac:dyDescent="0.25">
      <c r="A39" s="43" t="s">
        <v>68</v>
      </c>
      <c r="B39" s="43"/>
      <c r="C39" s="43"/>
      <c r="D39" s="43"/>
      <c r="E39" s="44"/>
      <c r="F39" s="43"/>
      <c r="G39" s="43"/>
      <c r="H39" s="43"/>
      <c r="I39" s="43"/>
    </row>
    <row r="44" spans="1:9" x14ac:dyDescent="0.25">
      <c r="A44" s="113" t="s">
        <v>9</v>
      </c>
      <c r="B44" s="113"/>
      <c r="C44" s="113"/>
      <c r="D44" s="113"/>
      <c r="E44" s="113"/>
      <c r="F44" s="113"/>
      <c r="G44" s="113"/>
      <c r="H44" s="113"/>
      <c r="I44" s="113"/>
    </row>
    <row r="45" spans="1:9" x14ac:dyDescent="0.25">
      <c r="A45" s="104" t="s">
        <v>89</v>
      </c>
      <c r="B45" s="104"/>
      <c r="C45" s="104"/>
      <c r="D45" s="104"/>
      <c r="E45" s="104"/>
      <c r="F45" s="104"/>
      <c r="G45" s="104"/>
      <c r="H45" s="104"/>
      <c r="I45" s="104"/>
    </row>
    <row r="46" spans="1:9" x14ac:dyDescent="0.25">
      <c r="A46" s="96"/>
      <c r="B46" s="96"/>
      <c r="C46" s="96"/>
      <c r="D46" s="96"/>
      <c r="E46" s="96"/>
      <c r="F46" s="96"/>
      <c r="G46" s="96"/>
      <c r="H46" s="96"/>
      <c r="I46" s="96"/>
    </row>
    <row r="47" spans="1:9" x14ac:dyDescent="0.25">
      <c r="A47" s="96"/>
      <c r="B47" s="96"/>
      <c r="C47" s="96"/>
      <c r="D47" s="96"/>
      <c r="E47" s="96"/>
      <c r="F47" s="96"/>
      <c r="G47" s="96"/>
      <c r="H47" s="96"/>
      <c r="I47" s="96"/>
    </row>
  </sheetData>
  <sheetProtection algorithmName="SHA-512" hashValue="YnZpSHP8KQFiBI6PcymBUvlQeppPsYuJ9v6ABkUTD19j4mBCcAr7Xg35V8LJ038aK6QzGAMSjXsMM+/5wtoQtA==" saltValue="WWBqLTXHzzjA69LYV+6A8Q==" spinCount="100000" sheet="1" objects="1" scenarios="1" formatCells="0"/>
  <protectedRanges>
    <protectedRange sqref="D15 D16 D17 D18 D19" name="Intervalo2"/>
    <protectedRange sqref="H6 B7 H7 B8 H8" name="Intervalo1"/>
  </protectedRanges>
  <mergeCells count="29">
    <mergeCell ref="A25:B25"/>
    <mergeCell ref="A12:H12"/>
    <mergeCell ref="A13:A14"/>
    <mergeCell ref="B13:B14"/>
    <mergeCell ref="C13:C14"/>
    <mergeCell ref="D13:D14"/>
    <mergeCell ref="E13:E14"/>
    <mergeCell ref="F13:F14"/>
    <mergeCell ref="G13:I13"/>
    <mergeCell ref="B21:C21"/>
    <mergeCell ref="B22:C22"/>
    <mergeCell ref="B23:C23"/>
    <mergeCell ref="A24:B24"/>
    <mergeCell ref="F24:I24"/>
    <mergeCell ref="A47:I47"/>
    <mergeCell ref="A26:C26"/>
    <mergeCell ref="A44:I44"/>
    <mergeCell ref="A45:I45"/>
    <mergeCell ref="A46:I46"/>
    <mergeCell ref="A10:I10"/>
    <mergeCell ref="B6:F6"/>
    <mergeCell ref="B7:F7"/>
    <mergeCell ref="B8:F8"/>
    <mergeCell ref="C2:F2"/>
    <mergeCell ref="B4:H4"/>
    <mergeCell ref="B3:H3"/>
    <mergeCell ref="H6:I6"/>
    <mergeCell ref="H7:I7"/>
    <mergeCell ref="H8:I8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70" orientation="landscape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5915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 ORÇAMENTO</vt:lpstr>
      <vt:lpstr>COMPOSIÇÕES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Maik_Jana</dc:creator>
  <cp:lastModifiedBy>Thales Martins de Oliveira Gomes</cp:lastModifiedBy>
  <cp:revision>430</cp:revision>
  <cp:lastPrinted>2024-11-05T19:06:02Z</cp:lastPrinted>
  <dcterms:created xsi:type="dcterms:W3CDTF">2016-09-19T11:46:21Z</dcterms:created>
  <dcterms:modified xsi:type="dcterms:W3CDTF">2024-11-07T11:20:46Z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