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I:\Compras\Editais 2024\1. Pregão\Edital nº 080.2024 - Pregão Eletrônico - ATA - Impermeabilização dos Prédios do Samae\"/>
    </mc:Choice>
  </mc:AlternateContent>
  <xr:revisionPtr revIDLastSave="0" documentId="8_{7F7F1CDE-F46F-431D-875E-722A4BA57C0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ILHA ORÇAMENTO" sheetId="1" r:id="rId1"/>
    <sheet name="COMPOSIÇÕES" sheetId="2" r:id="rId2"/>
    <sheet name="BDI" sheetId="3" r:id="rId3"/>
  </sheets>
  <calcPr calcId="181029"/>
</workbook>
</file>

<file path=xl/calcChain.xml><?xml version="1.0" encoding="utf-8"?>
<calcChain xmlns="http://schemas.openxmlformats.org/spreadsheetml/2006/main">
  <c r="M15" i="1" l="1"/>
  <c r="C22" i="3"/>
  <c r="J17" i="2"/>
  <c r="J14" i="2"/>
  <c r="J13" i="2"/>
  <c r="M14" i="1"/>
  <c r="O14" i="1" s="1"/>
  <c r="J26" i="2"/>
  <c r="L26" i="2" s="1"/>
  <c r="J25" i="2"/>
  <c r="L25" i="2" s="1"/>
  <c r="J24" i="2"/>
  <c r="L24" i="2" s="1"/>
  <c r="J33" i="2"/>
  <c r="L33" i="2" s="1"/>
  <c r="M17" i="1"/>
  <c r="H17" i="1"/>
  <c r="L34" i="2"/>
  <c r="O17" i="1" l="1"/>
  <c r="K21" i="2"/>
  <c r="K30" i="2"/>
  <c r="H16" i="1"/>
  <c r="L17" i="2"/>
  <c r="M16" i="1"/>
  <c r="O16" i="1" l="1"/>
  <c r="C21" i="3"/>
  <c r="D17" i="3" l="1"/>
  <c r="D23" i="3" s="1"/>
  <c r="F16" i="3"/>
  <c r="F15" i="3"/>
  <c r="F14" i="3"/>
  <c r="F13" i="3"/>
  <c r="F12" i="3"/>
  <c r="E23" i="3" l="1"/>
  <c r="J15" i="2" l="1"/>
  <c r="L14" i="2"/>
  <c r="L13" i="2"/>
  <c r="M13" i="1"/>
  <c r="C14" i="3" l="1"/>
  <c r="C12" i="3"/>
  <c r="C13" i="3"/>
  <c r="C17" i="3"/>
  <c r="O13" i="1"/>
  <c r="C15" i="3" l="1"/>
  <c r="C16" i="3" s="1"/>
  <c r="O15" i="1"/>
  <c r="O11" i="1" s="1"/>
  <c r="O9" i="1" l="1"/>
  <c r="O7" i="1" s="1"/>
  <c r="L16" i="2" l="1"/>
  <c r="L15" i="2"/>
  <c r="K10" i="2" l="1"/>
</calcChain>
</file>

<file path=xl/sharedStrings.xml><?xml version="1.0" encoding="utf-8"?>
<sst xmlns="http://schemas.openxmlformats.org/spreadsheetml/2006/main" count="159" uniqueCount="102">
  <si>
    <t>BDI (%)</t>
  </si>
  <si>
    <t>Item</t>
  </si>
  <si>
    <t>Código</t>
  </si>
  <si>
    <t>Descrição dos serviços</t>
  </si>
  <si>
    <t>Unid.</t>
  </si>
  <si>
    <t>Quant.</t>
  </si>
  <si>
    <t>Unitário</t>
  </si>
  <si>
    <t>Total</t>
  </si>
  <si>
    <t>M2</t>
  </si>
  <si>
    <t>M</t>
  </si>
  <si>
    <t>______________________________________________________________________</t>
  </si>
  <si>
    <t>CP - 01</t>
  </si>
  <si>
    <t>VALOR  -</t>
  </si>
  <si>
    <t>Classe/Tipo</t>
  </si>
  <si>
    <t>Coef.</t>
  </si>
  <si>
    <t>INSUMO</t>
  </si>
  <si>
    <t>COMPOSIÇÃO</t>
  </si>
  <si>
    <t>H</t>
  </si>
  <si>
    <t>KG</t>
  </si>
  <si>
    <t>Custo Unitário (R$)</t>
  </si>
  <si>
    <t>Valor Total (R$)</t>
  </si>
  <si>
    <t>Preço Unitário (R$)</t>
  </si>
  <si>
    <t>CHP</t>
  </si>
  <si>
    <t>1.</t>
  </si>
  <si>
    <t>COBERTURAS</t>
  </si>
  <si>
    <t>1.1</t>
  </si>
  <si>
    <t>IMPERMEABILIZAÇÃO</t>
  </si>
  <si>
    <t>1.1.1</t>
  </si>
  <si>
    <t>1.1.2</t>
  </si>
  <si>
    <t>1.1.3</t>
  </si>
  <si>
    <t>1.1.4</t>
  </si>
  <si>
    <t>IMPERMEABILIZADOR COM ENCARGOS COMPLEMENTARES</t>
  </si>
  <si>
    <t>AJUDANTE ESPECIALIZADO COM ENCARGOS COMPLEMENTARES</t>
  </si>
  <si>
    <t>GAS DE COZINHA - GLP</t>
  </si>
  <si>
    <t>MANTA ASFALTICA ELASTOMERICA EM POLIESTER ALUMINIZADA 3 MM, TIPO III, CLASSE B (NBR 9952)</t>
  </si>
  <si>
    <t>L</t>
  </si>
  <si>
    <t>LOCACAO DE ANDAIME METALICO TUBULAR DE ENCAIXE, TIPO DE TORRE, CADA PAINEL COM LARGURA DE 1 ATE 1,5 M E ALTURA DE *1,00* M, INCLUINDO DIAGONAL, BARRAS DE LIGACAO, SAPATAS OU RODIZIOS E DEMAIS ITENS NECESSARIOS A MONTAGEM (NAO INCLUI INSTALACAO)</t>
  </si>
  <si>
    <t>MXMÊS</t>
  </si>
  <si>
    <t>MONTAGEM E DESMONTAGEM DE ANDAIME TUBULAR TIPO "TORRE" (EXCLUSIVE ANDAIME E LIMPEZA). AF_03/2024</t>
  </si>
  <si>
    <t>CUSTO TOTAL DO SERVIÇO (R$):</t>
  </si>
  <si>
    <t>ITEM</t>
  </si>
  <si>
    <t>DISCRIMINAÇÃO</t>
  </si>
  <si>
    <t>VALOR (R$)</t>
  </si>
  <si>
    <t>TAXA (%)</t>
  </si>
  <si>
    <t>OBS</t>
  </si>
  <si>
    <t>SITUAÇÃO DO INTERVALO ADMISSIVEL</t>
  </si>
  <si>
    <t>PARCELAS DO BDI (%)</t>
  </si>
  <si>
    <t>1 Quartil</t>
  </si>
  <si>
    <t xml:space="preserve">Médio </t>
  </si>
  <si>
    <t>3 Quartil</t>
  </si>
  <si>
    <t>AC - ADMINISTRAÇÃO CENTRAL</t>
  </si>
  <si>
    <t>AC</t>
  </si>
  <si>
    <t>ADMINISTRAÇÃO CENTRAL</t>
  </si>
  <si>
    <t>SG - SEGUROS + GARANTIA</t>
  </si>
  <si>
    <t>SG</t>
  </si>
  <si>
    <t>SEGUROS + GARANTIA</t>
  </si>
  <si>
    <t>R - RISCOS</t>
  </si>
  <si>
    <t>R</t>
  </si>
  <si>
    <t>RISCOS</t>
  </si>
  <si>
    <t>DF - DESPESAS FINANCEIRAS</t>
  </si>
  <si>
    <t>DF</t>
  </si>
  <si>
    <t>DESPESAS FINANCEIRAS</t>
  </si>
  <si>
    <t>L - LUCRO BRUTO</t>
  </si>
  <si>
    <t>LUCRO BRUTO</t>
  </si>
  <si>
    <t>I - IMPOSTOS</t>
  </si>
  <si>
    <t>I</t>
  </si>
  <si>
    <t>IMPOSTOS</t>
  </si>
  <si>
    <t>6.1</t>
  </si>
  <si>
    <t>PIS</t>
  </si>
  <si>
    <t>6.2</t>
  </si>
  <si>
    <t>COFINS</t>
  </si>
  <si>
    <t>6.3</t>
  </si>
  <si>
    <t>ISS (CONFORME LEGISLAÇÃO MUNICIPAL)</t>
  </si>
  <si>
    <t>TOTAL DO BDI (R$)</t>
  </si>
  <si>
    <t>Parâmetros do Acórdão 2.622/2013 - Plenário</t>
  </si>
  <si>
    <t>PREÇO DE VENDA (R$)</t>
  </si>
  <si>
    <t>Tipo de Obra</t>
  </si>
  <si>
    <t>Equação Acordão TCU 2.622/2013 - Plenário</t>
  </si>
  <si>
    <t>Onde:</t>
  </si>
  <si>
    <t>AC: taxa de administração central;</t>
  </si>
  <si>
    <t>S: taxa de seguros;</t>
  </si>
  <si>
    <t>G: taxa de garantias;</t>
  </si>
  <si>
    <t>R: taxa de riscos;</t>
  </si>
  <si>
    <t>DF: taxa de despesas financeiras;</t>
  </si>
  <si>
    <t>L: taxa de lucro/remuneração;</t>
  </si>
  <si>
    <t>I: taxa de incidência de impostos (PIS, COFINS, ISS).</t>
  </si>
  <si>
    <t>Construção de Edifícios</t>
  </si>
  <si>
    <t xml:space="preserve">COMPOSIÇÃO DO BDI </t>
  </si>
  <si>
    <t>IMPERMEABILIZAÇÃO DE SUPERFÍCIE COM MANTA ASFÁLTICA ELASTOMERICA EM POLIESTER ALUMINIZADA 3 MM, TIPO III, CLASSE B (NBR 9952), INCLUSO TRANSPORTE VERTICAL.</t>
  </si>
  <si>
    <t>CP - 02</t>
  </si>
  <si>
    <t>SERVENTE COM ENCARGOS COMPLEMENTARES</t>
  </si>
  <si>
    <t>LAVADORA DE ALTA PRESSAO (LAVA-JATO) PARA AGUA FRIA, PRESSAO DE OPERACAO ENTRE 1400 E 1900 LIB/POL2, VAZAO MAXIMA ENTRE 400 E 700 L/H - CHP DIURNO. AF_04/2019</t>
  </si>
  <si>
    <t>LIMPEZA DE SUPERFÍCIE DE COBERTURA COM JATO DE ALTA PRESSÃO, INCLUSO TRANSPORTE VERTICAL.</t>
  </si>
  <si>
    <t>PRIMER PARA MANTA ASFALTICA A BASE DE ASFALTO MODIFICADO DILUIDO EM SOLVENTE, APLICACAO A FRIO</t>
  </si>
  <si>
    <t>CP - 03</t>
  </si>
  <si>
    <t>1.1.5</t>
  </si>
  <si>
    <t>IMPRIMAÇÃO DE SUPERFÍCIE COM PRIMER ASFÁLTICO PARA APLICAÇÃO DE MANTA ASFÁLTICA, UMA DEMÃO</t>
  </si>
  <si>
    <t>GUINDAUTO HIDRÁULICO, CAPACIDADE MÁXIMA DE CARGA 3300 KG, MOMENTO MÁXIMO DE CARGA 5,8 TM, ALCANCE MÁXIMO HORIZONTAL 7,60 M, INCLUSIVE CAMINHÃO TOCO PBT 16.000 KG, POTÊNCIA DE 189 CV - CHP DIURNO. AF_03/2016</t>
  </si>
  <si>
    <t>PLANILHA ORÇAMENTÁRIA IMPERMEABILIZAÇÃO DE SUPERFÍCIE DE COBERTURAS</t>
  </si>
  <si>
    <t>COMPOSIÇÕES DE SERVIÇOS IMPERMEABILIZAÇÃO DE SUPERFÍCIE DE COBERTURAS</t>
  </si>
  <si>
    <t>Inserir Dados da Empresa Licitante</t>
  </si>
  <si>
    <t>(Inserir Dados do Responsável pelo Orçamento)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</si>
</sst>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 R$ &quot;* #,##0.00\ ;&quot;-R$ &quot;* #,##0.00\ ;&quot; R$ &quot;* \-#\ ;@\ "/>
    <numFmt numFmtId="165" formatCode="0.0000"/>
    <numFmt numFmtId="166" formatCode="* #,##0.00\ ;* \(#,##0.00\);* \-#\ ;@\ "/>
    <numFmt numFmtId="167" formatCode="&quot;R$&quot;\ #,##0.00"/>
    <numFmt numFmtId="168" formatCode="_(&quot;R$&quot;* #,##0.00_);_(&quot;R$&quot;* \(#,##0.00\);_(&quot;R$&quot;* &quot;-&quot;??_);_(@_)"/>
    <numFmt numFmtId="169" formatCode="&quot;R$&quot;\ #,##0.000"/>
    <numFmt numFmtId="170" formatCode="0.00000"/>
    <numFmt numFmtId="171" formatCode="0.000"/>
  </numFmts>
  <fonts count="19" x14ac:knownFonts="1">
    <font>
      <sz val="11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24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u/>
      <sz val="16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i/>
      <sz val="9"/>
      <color rgb="FF000000"/>
      <name val="Calibri"/>
      <family val="2"/>
      <charset val="1"/>
    </font>
    <font>
      <sz val="9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8"/>
      <name val="Calibri"/>
      <family val="2"/>
      <charset val="1"/>
    </font>
    <font>
      <sz val="9"/>
      <color rgb="FF000000"/>
      <name val="Calibri"/>
      <family val="2"/>
    </font>
    <font>
      <sz val="10"/>
      <name val="Arial"/>
    </font>
    <font>
      <b/>
      <sz val="12"/>
      <name val="Calibri"/>
      <family val="2"/>
    </font>
    <font>
      <b/>
      <sz val="10"/>
      <name val="Arial"/>
      <family val="2"/>
    </font>
    <font>
      <b/>
      <sz val="24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4" tint="0.59999389629810485"/>
        <bgColor rgb="FFD9D9D9"/>
      </patternFill>
    </fill>
    <fill>
      <patternFill patternType="solid">
        <fgColor theme="9" tint="0.59999389629810485"/>
        <bgColor rgb="FFFFFFCC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/>
        <bgColor rgb="FFFFFFCC"/>
      </patternFill>
    </fill>
    <fill>
      <patternFill patternType="solid">
        <fgColor rgb="FFFFFF00"/>
        <b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rgb="FFCCCCCC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9" fontId="12" fillId="0" borderId="0" applyBorder="0" applyProtection="0"/>
    <xf numFmtId="166" fontId="12" fillId="0" borderId="0" applyBorder="0" applyProtection="0"/>
    <xf numFmtId="0" fontId="15" fillId="0" borderId="0"/>
    <xf numFmtId="0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3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/>
    <xf numFmtId="0" fontId="1" fillId="2" borderId="0" xfId="0" applyFont="1" applyFill="1" applyAlignment="1">
      <alignment vertical="center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0" fillId="2" borderId="0" xfId="0" applyFill="1"/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/>
    </xf>
    <xf numFmtId="9" fontId="0" fillId="2" borderId="0" xfId="1" applyFont="1" applyFill="1" applyBorder="1" applyAlignment="1" applyProtection="1">
      <alignment horizontal="left" vertical="center"/>
    </xf>
    <xf numFmtId="9" fontId="0" fillId="2" borderId="0" xfId="1" applyFont="1" applyFill="1" applyBorder="1" applyAlignment="1" applyProtection="1">
      <alignment horizontal="left"/>
    </xf>
    <xf numFmtId="0" fontId="6" fillId="2" borderId="0" xfId="0" applyFont="1" applyFill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164" fontId="1" fillId="0" borderId="4" xfId="0" applyNumberFormat="1" applyFont="1" applyBorder="1" applyAlignment="1">
      <alignment vertical="center"/>
    </xf>
    <xf numFmtId="164" fontId="1" fillId="0" borderId="4" xfId="0" applyNumberFormat="1" applyFont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165" fontId="10" fillId="2" borderId="4" xfId="0" applyNumberFormat="1" applyFont="1" applyFill="1" applyBorder="1" applyAlignment="1">
      <alignment horizontal="center" vertical="center"/>
    </xf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/>
    <xf numFmtId="0" fontId="10" fillId="2" borderId="0" xfId="0" applyFont="1" applyFill="1" applyAlignment="1">
      <alignment horizontal="center" vertical="center"/>
    </xf>
    <xf numFmtId="167" fontId="10" fillId="2" borderId="4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10" fontId="1" fillId="0" borderId="4" xfId="0" applyNumberFormat="1" applyFont="1" applyBorder="1" applyAlignment="1">
      <alignment horizontal="center" vertical="center"/>
    </xf>
    <xf numFmtId="44" fontId="7" fillId="0" borderId="1" xfId="0" applyNumberFormat="1" applyFont="1" applyBorder="1" applyAlignment="1">
      <alignment vertical="center"/>
    </xf>
    <xf numFmtId="44" fontId="6" fillId="3" borderId="1" xfId="0" applyNumberFormat="1" applyFont="1" applyFill="1" applyBorder="1" applyAlignment="1">
      <alignment vertical="center"/>
    </xf>
    <xf numFmtId="0" fontId="7" fillId="4" borderId="1" xfId="0" applyFont="1" applyFill="1" applyBorder="1" applyAlignment="1">
      <alignment horizontal="center" vertical="center"/>
    </xf>
    <xf numFmtId="44" fontId="7" fillId="5" borderId="1" xfId="0" applyNumberFormat="1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15" fillId="6" borderId="0" xfId="3" applyFill="1"/>
    <xf numFmtId="0" fontId="15" fillId="6" borderId="0" xfId="3" applyFill="1" applyAlignment="1">
      <alignment horizontal="center"/>
    </xf>
    <xf numFmtId="0" fontId="0" fillId="6" borderId="0" xfId="0" applyFill="1"/>
    <xf numFmtId="0" fontId="15" fillId="6" borderId="9" xfId="3" applyFill="1" applyBorder="1" applyAlignment="1">
      <alignment horizontal="center" vertical="center"/>
    </xf>
    <xf numFmtId="0" fontId="15" fillId="6" borderId="0" xfId="3" applyFill="1" applyAlignment="1">
      <alignment vertical="center"/>
    </xf>
    <xf numFmtId="0" fontId="15" fillId="6" borderId="9" xfId="3" applyFill="1" applyBorder="1" applyAlignment="1">
      <alignment horizontal="center"/>
    </xf>
    <xf numFmtId="168" fontId="15" fillId="6" borderId="9" xfId="3" applyNumberFormat="1" applyFill="1" applyBorder="1" applyAlignment="1">
      <alignment horizontal="center"/>
    </xf>
    <xf numFmtId="10" fontId="15" fillId="6" borderId="9" xfId="5" applyNumberFormat="1" applyFill="1" applyBorder="1" applyAlignment="1">
      <alignment horizontal="center"/>
    </xf>
    <xf numFmtId="0" fontId="15" fillId="6" borderId="12" xfId="3" applyFill="1" applyBorder="1" applyAlignment="1">
      <alignment horizontal="center"/>
    </xf>
    <xf numFmtId="10" fontId="15" fillId="6" borderId="0" xfId="3" applyNumberFormat="1" applyFill="1"/>
    <xf numFmtId="10" fontId="15" fillId="6" borderId="13" xfId="3" applyNumberFormat="1" applyFill="1" applyBorder="1"/>
    <xf numFmtId="0" fontId="15" fillId="6" borderId="9" xfId="3" applyFill="1" applyBorder="1" applyAlignment="1">
      <alignment horizontal="right"/>
    </xf>
    <xf numFmtId="0" fontId="15" fillId="6" borderId="13" xfId="3" applyFill="1" applyBorder="1"/>
    <xf numFmtId="10" fontId="15" fillId="6" borderId="9" xfId="5" applyNumberFormat="1" applyFill="1" applyBorder="1"/>
    <xf numFmtId="0" fontId="15" fillId="6" borderId="14" xfId="3" applyFill="1" applyBorder="1"/>
    <xf numFmtId="0" fontId="15" fillId="6" borderId="15" xfId="3" applyFill="1" applyBorder="1"/>
    <xf numFmtId="0" fontId="15" fillId="6" borderId="16" xfId="3" applyFill="1" applyBorder="1"/>
    <xf numFmtId="0" fontId="15" fillId="6" borderId="12" xfId="3" applyFill="1" applyBorder="1"/>
    <xf numFmtId="0" fontId="15" fillId="6" borderId="17" xfId="3" applyFill="1" applyBorder="1"/>
    <xf numFmtId="0" fontId="15" fillId="6" borderId="18" xfId="3" applyFill="1" applyBorder="1"/>
    <xf numFmtId="0" fontId="15" fillId="6" borderId="19" xfId="3" applyFill="1" applyBorder="1"/>
    <xf numFmtId="0" fontId="15" fillId="7" borderId="9" xfId="3" applyFill="1" applyBorder="1"/>
    <xf numFmtId="168" fontId="15" fillId="7" borderId="9" xfId="3" applyNumberFormat="1" applyFill="1" applyBorder="1" applyAlignment="1">
      <alignment horizontal="center"/>
    </xf>
    <xf numFmtId="0" fontId="15" fillId="7" borderId="9" xfId="3" applyFill="1" applyBorder="1" applyAlignment="1">
      <alignment horizontal="left"/>
    </xf>
    <xf numFmtId="168" fontId="15" fillId="7" borderId="9" xfId="4" applyNumberFormat="1" applyFill="1" applyBorder="1" applyAlignment="1">
      <alignment horizontal="center"/>
    </xf>
    <xf numFmtId="10" fontId="15" fillId="7" borderId="9" xfId="5" applyNumberFormat="1" applyFill="1" applyBorder="1" applyAlignment="1">
      <alignment horizontal="center"/>
    </xf>
    <xf numFmtId="10" fontId="15" fillId="0" borderId="9" xfId="5" applyNumberFormat="1" applyFill="1" applyBorder="1" applyAlignment="1">
      <alignment horizontal="center"/>
    </xf>
    <xf numFmtId="10" fontId="15" fillId="8" borderId="9" xfId="5" applyNumberFormat="1" applyFill="1" applyBorder="1" applyAlignment="1">
      <alignment horizontal="center"/>
    </xf>
    <xf numFmtId="168" fontId="15" fillId="8" borderId="9" xfId="4" applyNumberFormat="1" applyFill="1" applyBorder="1" applyAlignment="1">
      <alignment horizontal="center"/>
    </xf>
    <xf numFmtId="44" fontId="15" fillId="6" borderId="0" xfId="3" applyNumberFormat="1" applyFill="1"/>
    <xf numFmtId="168" fontId="15" fillId="8" borderId="9" xfId="3" applyNumberFormat="1" applyFill="1" applyBorder="1" applyAlignment="1">
      <alignment horizontal="center"/>
    </xf>
    <xf numFmtId="10" fontId="15" fillId="7" borderId="9" xfId="3" applyNumberFormat="1" applyFill="1" applyBorder="1" applyAlignment="1">
      <alignment horizontal="center"/>
    </xf>
    <xf numFmtId="2" fontId="1" fillId="0" borderId="4" xfId="0" applyNumberFormat="1" applyFont="1" applyBorder="1" applyAlignment="1">
      <alignment horizontal="center" vertical="center"/>
    </xf>
    <xf numFmtId="169" fontId="10" fillId="2" borderId="4" xfId="0" applyNumberFormat="1" applyFont="1" applyFill="1" applyBorder="1" applyAlignment="1">
      <alignment horizontal="center" vertical="center"/>
    </xf>
    <xf numFmtId="0" fontId="11" fillId="9" borderId="2" xfId="0" applyFont="1" applyFill="1" applyBorder="1" applyAlignment="1">
      <alignment horizontal="center" vertical="center"/>
    </xf>
    <xf numFmtId="49" fontId="10" fillId="2" borderId="0" xfId="0" applyNumberFormat="1" applyFont="1" applyFill="1" applyAlignment="1">
      <alignment horizontal="left" vertical="center" wrapText="1"/>
    </xf>
    <xf numFmtId="167" fontId="10" fillId="2" borderId="0" xfId="0" applyNumberFormat="1" applyFont="1" applyFill="1" applyAlignment="1">
      <alignment horizontal="center" vertical="center"/>
    </xf>
    <xf numFmtId="165" fontId="10" fillId="2" borderId="0" xfId="0" applyNumberFormat="1" applyFont="1" applyFill="1" applyAlignment="1">
      <alignment horizontal="center" vertical="center"/>
    </xf>
    <xf numFmtId="169" fontId="10" fillId="2" borderId="0" xfId="0" applyNumberFormat="1" applyFont="1" applyFill="1" applyAlignment="1">
      <alignment horizontal="center" vertical="center"/>
    </xf>
    <xf numFmtId="43" fontId="0" fillId="0" borderId="0" xfId="0" applyNumberFormat="1"/>
    <xf numFmtId="170" fontId="10" fillId="2" borderId="4" xfId="0" applyNumberFormat="1" applyFont="1" applyFill="1" applyBorder="1" applyAlignment="1">
      <alignment horizontal="center" vertical="center"/>
    </xf>
    <xf numFmtId="167" fontId="10" fillId="10" borderId="4" xfId="0" applyNumberFormat="1" applyFont="1" applyFill="1" applyBorder="1" applyAlignment="1">
      <alignment horizontal="center" vertical="center"/>
    </xf>
    <xf numFmtId="167" fontId="10" fillId="11" borderId="4" xfId="0" applyNumberFormat="1" applyFont="1" applyFill="1" applyBorder="1" applyAlignment="1">
      <alignment horizontal="center" vertical="center"/>
    </xf>
    <xf numFmtId="165" fontId="10" fillId="10" borderId="4" xfId="0" applyNumberFormat="1" applyFont="1" applyFill="1" applyBorder="1" applyAlignment="1">
      <alignment horizontal="center" vertical="center"/>
    </xf>
    <xf numFmtId="170" fontId="10" fillId="10" borderId="4" xfId="0" applyNumberFormat="1" applyFont="1" applyFill="1" applyBorder="1" applyAlignment="1">
      <alignment horizontal="center" vertical="center"/>
    </xf>
    <xf numFmtId="171" fontId="10" fillId="11" borderId="4" xfId="0" applyNumberFormat="1" applyFont="1" applyFill="1" applyBorder="1" applyAlignment="1">
      <alignment horizontal="center" vertical="center"/>
    </xf>
    <xf numFmtId="164" fontId="14" fillId="11" borderId="4" xfId="0" applyNumberFormat="1" applyFont="1" applyFill="1" applyBorder="1" applyAlignment="1">
      <alignment vertical="center"/>
    </xf>
    <xf numFmtId="165" fontId="10" fillId="0" borderId="4" xfId="0" applyNumberFormat="1" applyFont="1" applyBorder="1" applyAlignment="1">
      <alignment horizontal="center" vertical="center"/>
    </xf>
    <xf numFmtId="0" fontId="2" fillId="10" borderId="0" xfId="0" applyFont="1" applyFill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6" fillId="12" borderId="2" xfId="0" applyFont="1" applyFill="1" applyBorder="1" applyAlignment="1">
      <alignment horizontal="center" vertical="center"/>
    </xf>
    <xf numFmtId="0" fontId="6" fillId="12" borderId="5" xfId="0" applyFont="1" applyFill="1" applyBorder="1" applyAlignment="1">
      <alignment horizontal="center" vertical="center"/>
    </xf>
    <xf numFmtId="0" fontId="6" fillId="12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49" fontId="10" fillId="2" borderId="4" xfId="0" applyNumberFormat="1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164" fontId="11" fillId="9" borderId="1" xfId="0" applyNumberFormat="1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164" fontId="11" fillId="2" borderId="1" xfId="0" applyNumberFormat="1" applyFont="1" applyFill="1" applyBorder="1" applyAlignment="1">
      <alignment horizontal="center" vertical="center"/>
    </xf>
    <xf numFmtId="0" fontId="15" fillId="6" borderId="6" xfId="3" applyFill="1" applyBorder="1" applyAlignment="1">
      <alignment horizontal="left"/>
    </xf>
    <xf numFmtId="0" fontId="15" fillId="6" borderId="8" xfId="3" applyFill="1" applyBorder="1" applyAlignment="1">
      <alignment horizontal="left"/>
    </xf>
    <xf numFmtId="0" fontId="15" fillId="6" borderId="9" xfId="3" applyFill="1" applyBorder="1" applyAlignment="1">
      <alignment horizontal="center"/>
    </xf>
    <xf numFmtId="0" fontId="15" fillId="6" borderId="6" xfId="3" applyFill="1" applyBorder="1" applyAlignment="1">
      <alignment horizontal="center"/>
    </xf>
    <xf numFmtId="0" fontId="15" fillId="6" borderId="7" xfId="3" applyFill="1" applyBorder="1" applyAlignment="1">
      <alignment horizontal="center"/>
    </xf>
    <xf numFmtId="0" fontId="15" fillId="6" borderId="8" xfId="3" applyFill="1" applyBorder="1" applyAlignment="1">
      <alignment horizontal="center"/>
    </xf>
    <xf numFmtId="0" fontId="18" fillId="11" borderId="0" xfId="3" applyFont="1" applyFill="1" applyAlignment="1">
      <alignment horizontal="center" vertical="center"/>
    </xf>
    <xf numFmtId="0" fontId="17" fillId="7" borderId="6" xfId="3" applyFont="1" applyFill="1" applyBorder="1" applyAlignment="1">
      <alignment horizontal="center"/>
    </xf>
    <xf numFmtId="0" fontId="17" fillId="7" borderId="7" xfId="3" applyFont="1" applyFill="1" applyBorder="1" applyAlignment="1">
      <alignment horizontal="center"/>
    </xf>
    <xf numFmtId="0" fontId="17" fillId="7" borderId="8" xfId="3" applyFont="1" applyFill="1" applyBorder="1" applyAlignment="1">
      <alignment horizontal="center"/>
    </xf>
    <xf numFmtId="0" fontId="15" fillId="6" borderId="9" xfId="3" applyFill="1" applyBorder="1" applyAlignment="1">
      <alignment horizontal="center" vertical="center"/>
    </xf>
    <xf numFmtId="0" fontId="15" fillId="6" borderId="10" xfId="3" applyFill="1" applyBorder="1" applyAlignment="1">
      <alignment horizontal="center" vertical="center" wrapText="1"/>
    </xf>
    <xf numFmtId="0" fontId="15" fillId="6" borderId="11" xfId="3" applyFill="1" applyBorder="1" applyAlignment="1">
      <alignment horizontal="center" vertical="center" wrapText="1"/>
    </xf>
    <xf numFmtId="0" fontId="16" fillId="13" borderId="6" xfId="3" applyFont="1" applyFill="1" applyBorder="1" applyAlignment="1">
      <alignment horizontal="center"/>
    </xf>
    <xf numFmtId="0" fontId="16" fillId="13" borderId="7" xfId="3" applyFont="1" applyFill="1" applyBorder="1" applyAlignment="1">
      <alignment horizontal="center"/>
    </xf>
    <xf numFmtId="0" fontId="16" fillId="13" borderId="8" xfId="3" applyFont="1" applyFill="1" applyBorder="1" applyAlignment="1">
      <alignment horizontal="center"/>
    </xf>
  </cellXfs>
  <cellStyles count="6">
    <cellStyle name="Moeda_pLANILHA DE BDI_MODELO v2_EXCEL" xfId="4" xr:uid="{789959A2-87DB-42F4-80F2-6EE96367D319}"/>
    <cellStyle name="Normal" xfId="0" builtinId="0"/>
    <cellStyle name="Normal_pLANILHA DE BDI_MODELO v2_EXCEL" xfId="3" xr:uid="{768CF9C1-D452-4A51-821E-CFE306B4666D}"/>
    <cellStyle name="Porcentagem" xfId="1" builtinId="5"/>
    <cellStyle name="Porcentagem_pLANILHA DE BDI_MODELO v2_EXCEL" xfId="5" xr:uid="{29637938-4417-42B5-B03B-A52ED0896660}"/>
    <cellStyle name="Texto Explicativo" xfId="2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DE64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ADB9CA"/>
      <rgbColor rgb="FF993366"/>
      <rgbColor rgb="FFFFFFCC"/>
      <rgbColor rgb="FFDEEBF7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C99FF"/>
      <rgbColor rgb="FFFFCC99"/>
      <rgbColor rgb="FF3366FF"/>
      <rgbColor rgb="FF33CCCC"/>
      <rgbColor rgb="FF66FF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66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335280</xdr:colOff>
      <xdr:row>26</xdr:row>
      <xdr:rowOff>0</xdr:rowOff>
    </xdr:from>
    <xdr:to>
      <xdr:col>6</xdr:col>
      <xdr:colOff>173355</xdr:colOff>
      <xdr:row>29</xdr:row>
      <xdr:rowOff>152400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EE495607-9915-4B60-9F8E-3C76AC0BCE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97830" y="4410075"/>
          <a:ext cx="2438400" cy="7239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66FF00"/>
  </sheetPr>
  <dimension ref="B1:AMD25"/>
  <sheetViews>
    <sheetView showGridLines="0" tabSelected="1" zoomScaleNormal="100" workbookViewId="0">
      <selection activeCell="L15" sqref="L15"/>
    </sheetView>
  </sheetViews>
  <sheetFormatPr defaultRowHeight="15" x14ac:dyDescent="0.25"/>
  <cols>
    <col min="1" max="1" width="3.5703125"/>
    <col min="2" max="2" width="6.5703125" bestFit="1" customWidth="1"/>
    <col min="3" max="3" width="0.7109375"/>
    <col min="4" max="4" width="12.5703125" customWidth="1"/>
    <col min="5" max="5" width="32" customWidth="1"/>
    <col min="6" max="6" width="0.7109375"/>
    <col min="7" max="7" width="7.7109375" customWidth="1"/>
    <col min="8" max="8" width="8" customWidth="1"/>
    <col min="9" max="9" width="1.140625"/>
    <col min="10" max="10" width="15.140625" customWidth="1"/>
    <col min="11" max="11" width="0.7109375"/>
    <col min="12" max="12" width="20.140625" bestFit="1" customWidth="1"/>
    <col min="13" max="13" width="18.28515625" customWidth="1"/>
    <col min="14" max="14" width="0.7109375"/>
    <col min="15" max="15" width="15.7109375"/>
    <col min="16" max="16" width="12.7109375"/>
    <col min="17" max="17" width="11.5703125" bestFit="1" customWidth="1"/>
    <col min="18" max="1019" width="8.28515625"/>
  </cols>
  <sheetData>
    <row r="1" spans="2:17" x14ac:dyDescent="0.25">
      <c r="B1" s="1"/>
      <c r="C1" s="2"/>
      <c r="D1" s="1"/>
      <c r="E1" s="3"/>
      <c r="F1" s="4"/>
      <c r="G1" s="1"/>
      <c r="H1" s="1"/>
      <c r="I1" s="1"/>
      <c r="J1" s="5"/>
      <c r="K1" s="5"/>
      <c r="L1" s="5"/>
    </row>
    <row r="2" spans="2:17" ht="31.5" x14ac:dyDescent="0.5">
      <c r="B2" s="1"/>
      <c r="C2" s="2"/>
      <c r="D2" s="1"/>
      <c r="E2" s="95" t="s">
        <v>100</v>
      </c>
      <c r="F2" s="95"/>
      <c r="G2" s="95"/>
      <c r="H2" s="95"/>
      <c r="I2" s="95"/>
      <c r="J2" s="95"/>
      <c r="K2" s="95"/>
      <c r="L2" s="95"/>
      <c r="M2" s="95"/>
      <c r="N2" s="32"/>
      <c r="O2" s="32"/>
    </row>
    <row r="3" spans="2:17" ht="21" x14ac:dyDescent="0.35">
      <c r="B3" s="1"/>
      <c r="C3" s="2"/>
      <c r="D3" s="1"/>
      <c r="E3" s="95"/>
      <c r="F3" s="95"/>
      <c r="G3" s="95"/>
      <c r="H3" s="95"/>
      <c r="I3" s="95"/>
      <c r="J3" s="95"/>
      <c r="K3" s="95"/>
      <c r="L3" s="95"/>
      <c r="M3" s="95"/>
      <c r="N3" s="33"/>
      <c r="O3" s="33"/>
    </row>
    <row r="4" spans="2:17" ht="15.75" x14ac:dyDescent="0.25">
      <c r="B4" s="1"/>
      <c r="C4" s="2"/>
      <c r="D4" s="1"/>
      <c r="E4" s="95"/>
      <c r="F4" s="95"/>
      <c r="G4" s="95"/>
      <c r="H4" s="95"/>
      <c r="I4" s="95"/>
      <c r="J4" s="95"/>
      <c r="K4" s="95"/>
      <c r="L4" s="95"/>
      <c r="M4" s="95"/>
      <c r="N4" s="34"/>
      <c r="O4" s="34"/>
    </row>
    <row r="5" spans="2:17" x14ac:dyDescent="0.25">
      <c r="B5" s="1"/>
      <c r="C5" s="2"/>
      <c r="D5" s="1"/>
      <c r="E5" s="3"/>
      <c r="F5" s="4"/>
      <c r="G5" s="1"/>
      <c r="H5" s="1"/>
      <c r="I5" s="1"/>
      <c r="J5" s="5"/>
      <c r="K5" s="5"/>
      <c r="L5" s="5"/>
      <c r="M5" s="5"/>
      <c r="N5" s="5"/>
      <c r="O5" s="5"/>
    </row>
    <row r="6" spans="2:17" ht="21" x14ac:dyDescent="0.35">
      <c r="B6" s="1"/>
      <c r="C6" s="2"/>
      <c r="D6" s="1"/>
      <c r="E6" s="6"/>
      <c r="F6" s="7"/>
      <c r="G6" s="8"/>
      <c r="H6" s="8"/>
      <c r="I6" s="8"/>
      <c r="J6" s="8"/>
      <c r="K6" s="8"/>
      <c r="L6" s="8"/>
    </row>
    <row r="7" spans="2:17" x14ac:dyDescent="0.25">
      <c r="B7" s="96" t="s">
        <v>98</v>
      </c>
      <c r="C7" s="97"/>
      <c r="D7" s="97"/>
      <c r="E7" s="97"/>
      <c r="F7" s="97"/>
      <c r="G7" s="97"/>
      <c r="H7" s="97"/>
      <c r="I7" s="97"/>
      <c r="J7" s="97"/>
      <c r="K7" s="97"/>
      <c r="L7" s="97"/>
      <c r="M7" s="98"/>
      <c r="O7" s="40">
        <f>O9</f>
        <v>240632.92980799999</v>
      </c>
    </row>
    <row r="8" spans="2:17" x14ac:dyDescent="0.25">
      <c r="B8" s="10"/>
      <c r="C8" s="11"/>
      <c r="D8" s="10"/>
      <c r="E8" s="12"/>
      <c r="F8" s="13"/>
      <c r="G8" s="12"/>
      <c r="H8" s="12"/>
      <c r="I8" s="12"/>
      <c r="J8" s="12"/>
      <c r="K8" s="14"/>
      <c r="L8" s="14"/>
    </row>
    <row r="9" spans="2:17" x14ac:dyDescent="0.25">
      <c r="B9" s="41" t="s">
        <v>23</v>
      </c>
      <c r="C9" s="15"/>
      <c r="D9" s="101" t="s">
        <v>24</v>
      </c>
      <c r="E9" s="102"/>
      <c r="F9" s="102"/>
      <c r="G9" s="102"/>
      <c r="H9" s="102"/>
      <c r="I9" s="102"/>
      <c r="J9" s="102"/>
      <c r="K9" s="102"/>
      <c r="L9" s="102"/>
      <c r="M9" s="103"/>
      <c r="O9" s="42">
        <f>O11</f>
        <v>240632.92980799999</v>
      </c>
    </row>
    <row r="11" spans="2:17" x14ac:dyDescent="0.25">
      <c r="B11" s="43" t="s">
        <v>25</v>
      </c>
      <c r="C11" s="44"/>
      <c r="D11" s="104" t="s">
        <v>26</v>
      </c>
      <c r="E11" s="105"/>
      <c r="F11" s="105"/>
      <c r="G11" s="105"/>
      <c r="H11" s="105"/>
      <c r="I11" s="105"/>
      <c r="J11" s="105"/>
      <c r="K11" s="105"/>
      <c r="L11" s="105"/>
      <c r="M11" s="106"/>
      <c r="O11" s="39">
        <f>SUM(O13:O17)</f>
        <v>240632.92980799999</v>
      </c>
    </row>
    <row r="12" spans="2:17" x14ac:dyDescent="0.25">
      <c r="B12" s="16" t="s">
        <v>1</v>
      </c>
      <c r="C12" s="18"/>
      <c r="D12" s="16" t="s">
        <v>2</v>
      </c>
      <c r="E12" s="17" t="s">
        <v>3</v>
      </c>
      <c r="F12" s="18"/>
      <c r="G12" s="16" t="s">
        <v>4</v>
      </c>
      <c r="H12" s="16" t="s">
        <v>5</v>
      </c>
      <c r="I12" s="16"/>
      <c r="J12" s="16" t="s">
        <v>19</v>
      </c>
      <c r="K12" s="16"/>
      <c r="L12" s="16" t="s">
        <v>0</v>
      </c>
      <c r="M12" s="45" t="s">
        <v>21</v>
      </c>
      <c r="N12" s="16"/>
      <c r="O12" s="16" t="s">
        <v>20</v>
      </c>
    </row>
    <row r="13" spans="2:17" ht="66.75" customHeight="1" x14ac:dyDescent="0.25">
      <c r="B13" s="46" t="s">
        <v>27</v>
      </c>
      <c r="C13" s="20"/>
      <c r="D13" s="21" t="s">
        <v>11</v>
      </c>
      <c r="E13" s="22" t="s">
        <v>88</v>
      </c>
      <c r="F13" s="19"/>
      <c r="G13" s="19" t="s">
        <v>8</v>
      </c>
      <c r="H13" s="79">
        <v>2000</v>
      </c>
      <c r="I13" s="19"/>
      <c r="J13" s="93">
        <v>78.89</v>
      </c>
      <c r="K13" s="23"/>
      <c r="L13" s="38">
        <v>0.2223</v>
      </c>
      <c r="M13" s="24">
        <f>J13*(1+L13)</f>
        <v>96.427246999999994</v>
      </c>
      <c r="N13" s="23"/>
      <c r="O13" s="24">
        <f>M13*H13</f>
        <v>192854.49399999998</v>
      </c>
      <c r="Q13" s="86"/>
    </row>
    <row r="14" spans="2:17" ht="46.5" customHeight="1" x14ac:dyDescent="0.25">
      <c r="B14" s="46" t="s">
        <v>28</v>
      </c>
      <c r="C14" s="20"/>
      <c r="D14" s="21" t="s">
        <v>89</v>
      </c>
      <c r="E14" s="22" t="s">
        <v>96</v>
      </c>
      <c r="F14" s="19"/>
      <c r="G14" s="19" t="s">
        <v>8</v>
      </c>
      <c r="H14" s="79">
        <v>2000</v>
      </c>
      <c r="I14" s="19"/>
      <c r="J14" s="93">
        <v>15.01</v>
      </c>
      <c r="K14" s="23"/>
      <c r="L14" s="38">
        <v>0.2223</v>
      </c>
      <c r="M14" s="24">
        <f>J14*(1+L14)</f>
        <v>18.346722999999997</v>
      </c>
      <c r="N14" s="23"/>
      <c r="O14" s="24">
        <f>M14*H14</f>
        <v>36693.445999999996</v>
      </c>
      <c r="Q14" s="86"/>
    </row>
    <row r="15" spans="2:17" ht="44.25" customHeight="1" x14ac:dyDescent="0.25">
      <c r="B15" s="46" t="s">
        <v>29</v>
      </c>
      <c r="C15" s="20"/>
      <c r="D15" s="21" t="s">
        <v>94</v>
      </c>
      <c r="E15" s="22" t="s">
        <v>92</v>
      </c>
      <c r="F15" s="19"/>
      <c r="G15" s="19" t="s">
        <v>8</v>
      </c>
      <c r="H15" s="79">
        <v>2000</v>
      </c>
      <c r="I15" s="19"/>
      <c r="J15" s="93">
        <v>2.08</v>
      </c>
      <c r="K15" s="23"/>
      <c r="L15" s="38">
        <v>0.2223</v>
      </c>
      <c r="M15" s="24">
        <f>J15*(1+L15)</f>
        <v>2.5423839999999998</v>
      </c>
      <c r="N15" s="23"/>
      <c r="O15" s="24">
        <f>M15*H15</f>
        <v>5084.7679999999991</v>
      </c>
      <c r="Q15" s="86"/>
    </row>
    <row r="16" spans="2:17" ht="107.25" customHeight="1" x14ac:dyDescent="0.25">
      <c r="B16" s="46" t="s">
        <v>30</v>
      </c>
      <c r="C16" s="20"/>
      <c r="D16" s="21">
        <v>10527</v>
      </c>
      <c r="E16" s="22" t="s">
        <v>36</v>
      </c>
      <c r="F16" s="19"/>
      <c r="G16" s="19" t="s">
        <v>37</v>
      </c>
      <c r="H16" s="79">
        <f>6*12</f>
        <v>72</v>
      </c>
      <c r="I16" s="19"/>
      <c r="J16" s="93">
        <v>41</v>
      </c>
      <c r="K16" s="23"/>
      <c r="L16" s="38">
        <v>0.2223</v>
      </c>
      <c r="M16" s="24">
        <f>J16*(1+L16)</f>
        <v>50.1143</v>
      </c>
      <c r="N16" s="23"/>
      <c r="O16" s="24">
        <f>M16*H16</f>
        <v>3608.2296000000001</v>
      </c>
      <c r="Q16" s="86"/>
    </row>
    <row r="17" spans="2:1018" ht="57" customHeight="1" x14ac:dyDescent="0.25">
      <c r="B17" s="46" t="s">
        <v>95</v>
      </c>
      <c r="C17" s="20"/>
      <c r="D17" s="21">
        <v>97064</v>
      </c>
      <c r="E17" s="22" t="s">
        <v>38</v>
      </c>
      <c r="F17" s="19"/>
      <c r="G17" s="19" t="s">
        <v>9</v>
      </c>
      <c r="H17" s="79">
        <f>6*12</f>
        <v>72</v>
      </c>
      <c r="I17" s="19"/>
      <c r="J17" s="93">
        <v>27.18</v>
      </c>
      <c r="K17" s="23"/>
      <c r="L17" s="38">
        <v>0.2223</v>
      </c>
      <c r="M17" s="24">
        <f>J17*(1+L17)</f>
        <v>33.222113999999998</v>
      </c>
      <c r="N17" s="23"/>
      <c r="O17" s="24">
        <f>M17*H17</f>
        <v>2391.9922079999997</v>
      </c>
      <c r="Q17" s="86"/>
    </row>
    <row r="22" spans="2:1018" s="9" customFormat="1" x14ac:dyDescent="0.25">
      <c r="B22" s="100" t="s">
        <v>10</v>
      </c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</row>
    <row r="23" spans="2:1018" x14ac:dyDescent="0.25">
      <c r="B23" s="107" t="s">
        <v>101</v>
      </c>
      <c r="C23" s="107"/>
      <c r="D23" s="107"/>
      <c r="E23" s="107"/>
      <c r="F23" s="107"/>
      <c r="G23" s="107"/>
      <c r="H23" s="107"/>
      <c r="I23" s="107"/>
      <c r="J23" s="107"/>
      <c r="K23" s="107"/>
      <c r="L23" s="107"/>
      <c r="M23" s="107"/>
      <c r="N23" s="107"/>
      <c r="O23" s="107"/>
    </row>
    <row r="24" spans="2:1018" x14ac:dyDescent="0.25">
      <c r="B24" s="99"/>
      <c r="C24" s="99"/>
      <c r="D24" s="99"/>
      <c r="E24" s="99"/>
      <c r="F24" s="99"/>
      <c r="G24" s="99"/>
      <c r="H24" s="99"/>
      <c r="I24" s="99"/>
      <c r="J24" s="99"/>
      <c r="K24" s="99"/>
      <c r="L24" s="99"/>
      <c r="M24" s="99"/>
      <c r="N24" s="99"/>
      <c r="O24" s="99"/>
    </row>
    <row r="25" spans="2:1018" x14ac:dyDescent="0.25">
      <c r="B25" s="99"/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99"/>
      <c r="N25" s="99"/>
      <c r="O25" s="99"/>
    </row>
  </sheetData>
  <sheetProtection algorithmName="SHA-512" hashValue="PoQezFvkPTUdifUgqZonINN6RVUdFFD5W3WCozWqQw3l7k0t7EMpkDcLjj2Ljsbvh7ocBiJTDtsg1HHRcwNuOA==" saltValue="EMRbg7p5P7+WDmwCoH8tHQ==" spinCount="100000" sheet="1" objects="1" scenarios="1"/>
  <protectedRanges>
    <protectedRange sqref="J13:J17" name="Intervalo2"/>
    <protectedRange sqref="E2" name="Intervalo1"/>
    <protectedRange sqref="B23" name="Intervalo3"/>
  </protectedRanges>
  <mergeCells count="8">
    <mergeCell ref="E2:M4"/>
    <mergeCell ref="B7:M7"/>
    <mergeCell ref="B25:O25"/>
    <mergeCell ref="B22:O22"/>
    <mergeCell ref="D9:M9"/>
    <mergeCell ref="D11:M11"/>
    <mergeCell ref="B23:O23"/>
    <mergeCell ref="B24:O24"/>
  </mergeCells>
  <phoneticPr fontId="13" type="noConversion"/>
  <printOptions horizontalCentered="1"/>
  <pageMargins left="0.70866141732283472" right="0.31496062992125984" top="0.62992125984251968" bottom="0.47244094488188981" header="0.51181102362204722" footer="0.51181102362204722"/>
  <pageSetup paperSize="9" scale="80" firstPageNumber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66FF00"/>
  </sheetPr>
  <dimension ref="A1:AKV43"/>
  <sheetViews>
    <sheetView showGridLines="0" zoomScaleNormal="100" workbookViewId="0">
      <selection activeCell="D15" sqref="D15:G15"/>
    </sheetView>
  </sheetViews>
  <sheetFormatPr defaultRowHeight="15" x14ac:dyDescent="0.25"/>
  <cols>
    <col min="1" max="1" width="9.85546875"/>
    <col min="2" max="2" width="1.140625"/>
    <col min="3" max="3" width="9.7109375" customWidth="1"/>
    <col min="4" max="5" width="8.28515625"/>
    <col min="7" max="7" width="13.28515625"/>
    <col min="8" max="8" width="1.140625"/>
    <col min="9" max="9" width="8.140625"/>
    <col min="10" max="10" width="8.28515625" bestFit="1" customWidth="1"/>
    <col min="11" max="11" width="8.28515625"/>
    <col min="12" max="12" width="9" bestFit="1" customWidth="1"/>
    <col min="13" max="985" width="8.28515625"/>
  </cols>
  <sheetData>
    <row r="1" spans="1:984" x14ac:dyDescent="0.25">
      <c r="A1" s="1"/>
      <c r="B1" s="2"/>
      <c r="C1" s="1"/>
      <c r="D1" s="3"/>
      <c r="E1" s="4"/>
      <c r="F1" s="1"/>
      <c r="G1" s="1"/>
      <c r="H1" s="1"/>
      <c r="I1" s="5"/>
      <c r="J1" s="5"/>
      <c r="K1" s="5"/>
    </row>
    <row r="2" spans="1:984" x14ac:dyDescent="0.25">
      <c r="A2" s="1"/>
      <c r="B2" s="2"/>
      <c r="C2" s="1"/>
      <c r="D2" s="3"/>
      <c r="E2" s="4"/>
      <c r="F2" s="1"/>
      <c r="G2" s="1"/>
      <c r="H2" s="1"/>
      <c r="I2" s="5"/>
      <c r="J2" s="5"/>
      <c r="K2" s="5"/>
    </row>
    <row r="3" spans="1:984" x14ac:dyDescent="0.25">
      <c r="A3" s="1"/>
      <c r="B3" s="2"/>
      <c r="C3" s="95" t="s">
        <v>100</v>
      </c>
      <c r="D3" s="95"/>
      <c r="E3" s="95"/>
      <c r="F3" s="95"/>
      <c r="G3" s="95"/>
      <c r="H3" s="95"/>
      <c r="I3" s="95"/>
      <c r="J3" s="95"/>
      <c r="K3" s="95"/>
    </row>
    <row r="4" spans="1:984" x14ac:dyDescent="0.25">
      <c r="A4" s="1"/>
      <c r="B4" s="2"/>
      <c r="C4" s="95"/>
      <c r="D4" s="95"/>
      <c r="E4" s="95"/>
      <c r="F4" s="95"/>
      <c r="G4" s="95"/>
      <c r="H4" s="95"/>
      <c r="I4" s="95"/>
      <c r="J4" s="95"/>
      <c r="K4" s="95"/>
    </row>
    <row r="5" spans="1:984" x14ac:dyDescent="0.25">
      <c r="A5" s="1"/>
      <c r="B5" s="2"/>
      <c r="C5" s="95"/>
      <c r="D5" s="95"/>
      <c r="E5" s="95"/>
      <c r="F5" s="95"/>
      <c r="G5" s="95"/>
      <c r="H5" s="95"/>
      <c r="I5" s="95"/>
      <c r="J5" s="95"/>
      <c r="K5" s="95"/>
    </row>
    <row r="6" spans="1:984" ht="21" x14ac:dyDescent="0.35">
      <c r="A6" s="1"/>
      <c r="B6" s="2"/>
      <c r="C6" s="1"/>
      <c r="D6" s="6"/>
      <c r="E6" s="7"/>
      <c r="F6" s="8"/>
      <c r="G6" s="8"/>
      <c r="H6" s="8"/>
      <c r="I6" s="8"/>
      <c r="J6" s="8"/>
      <c r="K6" s="8"/>
    </row>
    <row r="7" spans="1:984" ht="21" x14ac:dyDescent="0.35">
      <c r="A7" s="1"/>
      <c r="B7" s="2"/>
      <c r="C7" s="1"/>
      <c r="D7" s="6"/>
      <c r="E7" s="7"/>
      <c r="F7" s="8"/>
      <c r="G7" s="8"/>
      <c r="H7" s="8"/>
      <c r="I7" s="8"/>
      <c r="J7" s="8"/>
      <c r="K7" s="8"/>
    </row>
    <row r="8" spans="1:984" x14ac:dyDescent="0.25">
      <c r="A8" s="108" t="s">
        <v>99</v>
      </c>
      <c r="B8" s="109"/>
      <c r="C8" s="109"/>
      <c r="D8" s="109"/>
      <c r="E8" s="109"/>
      <c r="F8" s="109"/>
      <c r="G8" s="109"/>
      <c r="H8" s="109"/>
      <c r="I8" s="109"/>
      <c r="J8" s="109"/>
      <c r="K8" s="109"/>
      <c r="L8" s="110"/>
    </row>
    <row r="9" spans="1:984" s="9" customFormat="1" x14ac:dyDescent="0.25"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</row>
    <row r="10" spans="1:984" ht="50.25" customHeight="1" x14ac:dyDescent="0.25">
      <c r="A10" s="26" t="s">
        <v>11</v>
      </c>
      <c r="B10" s="27"/>
      <c r="C10" s="113" t="s">
        <v>88</v>
      </c>
      <c r="D10" s="113"/>
      <c r="E10" s="113"/>
      <c r="F10" s="113"/>
      <c r="G10" s="113"/>
      <c r="H10" s="27"/>
      <c r="I10" s="26" t="s">
        <v>8</v>
      </c>
      <c r="J10" s="28" t="s">
        <v>12</v>
      </c>
      <c r="K10" s="116">
        <f>SUM(L13:L17)</f>
        <v>78.894961999999978</v>
      </c>
      <c r="L10" s="116"/>
    </row>
    <row r="11" spans="1:984" x14ac:dyDescent="0.25">
      <c r="A11" s="27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</row>
    <row r="12" spans="1:984" x14ac:dyDescent="0.25">
      <c r="A12" s="29" t="s">
        <v>13</v>
      </c>
      <c r="B12" s="29"/>
      <c r="C12" s="29" t="s">
        <v>2</v>
      </c>
      <c r="D12" s="115" t="s">
        <v>3</v>
      </c>
      <c r="E12" s="115"/>
      <c r="F12" s="115"/>
      <c r="G12" s="115"/>
      <c r="H12" s="29"/>
      <c r="I12" s="29" t="s">
        <v>4</v>
      </c>
      <c r="J12" s="29" t="s">
        <v>14</v>
      </c>
      <c r="K12" s="29" t="s">
        <v>6</v>
      </c>
      <c r="L12" s="29" t="s">
        <v>7</v>
      </c>
    </row>
    <row r="13" spans="1:984" ht="28.5" customHeight="1" x14ac:dyDescent="0.25">
      <c r="A13" s="25" t="s">
        <v>16</v>
      </c>
      <c r="B13" s="25"/>
      <c r="C13" s="25">
        <v>88270</v>
      </c>
      <c r="D13" s="112" t="s">
        <v>31</v>
      </c>
      <c r="E13" s="112"/>
      <c r="F13" s="112"/>
      <c r="G13" s="112"/>
      <c r="H13" s="25"/>
      <c r="I13" s="25" t="s">
        <v>17</v>
      </c>
      <c r="J13" s="90">
        <f>((8*15)/1000)</f>
        <v>0.12</v>
      </c>
      <c r="K13" s="88">
        <v>31.74</v>
      </c>
      <c r="L13" s="80">
        <f t="shared" ref="L13:L14" si="0">K13*J13</f>
        <v>3.8087999999999997</v>
      </c>
    </row>
    <row r="14" spans="1:984" ht="27" customHeight="1" x14ac:dyDescent="0.25">
      <c r="A14" s="25" t="s">
        <v>16</v>
      </c>
      <c r="B14" s="25"/>
      <c r="C14" s="25">
        <v>88243</v>
      </c>
      <c r="D14" s="112" t="s">
        <v>32</v>
      </c>
      <c r="E14" s="112"/>
      <c r="F14" s="112"/>
      <c r="G14" s="112"/>
      <c r="H14" s="25"/>
      <c r="I14" s="25" t="s">
        <v>17</v>
      </c>
      <c r="J14" s="90">
        <f>((8*15)/1000)*0.5</f>
        <v>0.06</v>
      </c>
      <c r="K14" s="88">
        <v>23.96</v>
      </c>
      <c r="L14" s="80">
        <f t="shared" si="0"/>
        <v>1.4376</v>
      </c>
    </row>
    <row r="15" spans="1:984" ht="26.25" customHeight="1" x14ac:dyDescent="0.25">
      <c r="A15" s="25" t="s">
        <v>15</v>
      </c>
      <c r="B15" s="25"/>
      <c r="C15" s="25">
        <v>4226</v>
      </c>
      <c r="D15" s="112" t="s">
        <v>33</v>
      </c>
      <c r="E15" s="112"/>
      <c r="F15" s="112"/>
      <c r="G15" s="112"/>
      <c r="H15" s="25"/>
      <c r="I15" s="30" t="s">
        <v>18</v>
      </c>
      <c r="J15" s="94">
        <f>0.26</f>
        <v>0.26</v>
      </c>
      <c r="K15" s="88">
        <v>8.7100000000000009</v>
      </c>
      <c r="L15" s="80">
        <f t="shared" ref="L15:L16" si="1">K15*J15</f>
        <v>2.2646000000000002</v>
      </c>
    </row>
    <row r="16" spans="1:984" ht="34.5" customHeight="1" x14ac:dyDescent="0.25">
      <c r="A16" s="25" t="s">
        <v>15</v>
      </c>
      <c r="B16" s="25"/>
      <c r="C16" s="25">
        <v>11621</v>
      </c>
      <c r="D16" s="112" t="s">
        <v>34</v>
      </c>
      <c r="E16" s="112"/>
      <c r="F16" s="112"/>
      <c r="G16" s="112"/>
      <c r="H16" s="25"/>
      <c r="I16" s="25" t="s">
        <v>8</v>
      </c>
      <c r="J16" s="31">
        <v>1.1318999999999999</v>
      </c>
      <c r="K16" s="88">
        <v>59.48</v>
      </c>
      <c r="L16" s="80">
        <f t="shared" si="1"/>
        <v>67.325411999999986</v>
      </c>
    </row>
    <row r="17" spans="1:12" ht="63" customHeight="1" x14ac:dyDescent="0.25">
      <c r="A17" s="25" t="s">
        <v>16</v>
      </c>
      <c r="B17" s="25"/>
      <c r="C17" s="25">
        <v>93402</v>
      </c>
      <c r="D17" s="112" t="s">
        <v>97</v>
      </c>
      <c r="E17" s="112"/>
      <c r="F17" s="112"/>
      <c r="G17" s="112"/>
      <c r="H17" s="25"/>
      <c r="I17" s="25" t="s">
        <v>22</v>
      </c>
      <c r="J17" s="90">
        <f>((1*15)/1000)</f>
        <v>1.4999999999999999E-2</v>
      </c>
      <c r="K17" s="88">
        <v>270.57</v>
      </c>
      <c r="L17" s="80">
        <f t="shared" ref="L17" si="2">K17*J17</f>
        <v>4.0585499999999994</v>
      </c>
    </row>
    <row r="18" spans="1:12" x14ac:dyDescent="0.25">
      <c r="A18" s="35"/>
      <c r="B18" s="35"/>
      <c r="C18" s="35"/>
      <c r="D18" s="82"/>
      <c r="E18" s="82"/>
      <c r="F18" s="82"/>
      <c r="G18" s="82"/>
      <c r="H18" s="35"/>
      <c r="I18" s="35"/>
      <c r="J18" s="84"/>
      <c r="K18" s="83"/>
      <c r="L18" s="85"/>
    </row>
    <row r="19" spans="1:12" x14ac:dyDescent="0.25">
      <c r="A19" s="35"/>
      <c r="B19" s="35"/>
      <c r="C19" s="35"/>
      <c r="D19" s="82"/>
      <c r="E19" s="82"/>
      <c r="F19" s="82"/>
      <c r="G19" s="82"/>
      <c r="H19" s="35"/>
      <c r="I19" s="35"/>
      <c r="J19" s="84"/>
      <c r="K19" s="83"/>
      <c r="L19" s="85"/>
    </row>
    <row r="20" spans="1:12" x14ac:dyDescent="0.25">
      <c r="A20" s="35"/>
      <c r="B20" s="35"/>
      <c r="C20" s="35"/>
      <c r="D20" s="82"/>
      <c r="E20" s="82"/>
      <c r="F20" s="82"/>
      <c r="G20" s="82"/>
      <c r="H20" s="35"/>
      <c r="I20" s="35"/>
      <c r="J20" s="84"/>
      <c r="K20" s="83"/>
      <c r="L20" s="85"/>
    </row>
    <row r="21" spans="1:12" ht="33" customHeight="1" x14ac:dyDescent="0.25">
      <c r="A21" s="26" t="s">
        <v>89</v>
      </c>
      <c r="B21" s="27"/>
      <c r="C21" s="113" t="s">
        <v>96</v>
      </c>
      <c r="D21" s="113"/>
      <c r="E21" s="113"/>
      <c r="F21" s="113"/>
      <c r="G21" s="113"/>
      <c r="H21" s="27"/>
      <c r="I21" s="26" t="s">
        <v>8</v>
      </c>
      <c r="J21" s="28" t="s">
        <v>12</v>
      </c>
      <c r="K21" s="116">
        <f>SUM(L24:L26)</f>
        <v>15.010574999999999</v>
      </c>
      <c r="L21" s="116"/>
    </row>
    <row r="22" spans="1:12" x14ac:dyDescent="0.25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</row>
    <row r="23" spans="1:12" x14ac:dyDescent="0.25">
      <c r="A23" s="29" t="s">
        <v>13</v>
      </c>
      <c r="B23" s="29"/>
      <c r="C23" s="29" t="s">
        <v>2</v>
      </c>
      <c r="D23" s="115" t="s">
        <v>3</v>
      </c>
      <c r="E23" s="115"/>
      <c r="F23" s="115"/>
      <c r="G23" s="115"/>
      <c r="H23" s="29"/>
      <c r="I23" s="29" t="s">
        <v>4</v>
      </c>
      <c r="J23" s="29" t="s">
        <v>14</v>
      </c>
      <c r="K23" s="29" t="s">
        <v>6</v>
      </c>
      <c r="L23" s="29" t="s">
        <v>7</v>
      </c>
    </row>
    <row r="24" spans="1:12" ht="35.25" customHeight="1" x14ac:dyDescent="0.25">
      <c r="A24" s="25" t="s">
        <v>16</v>
      </c>
      <c r="B24" s="25"/>
      <c r="C24" s="25">
        <v>88270</v>
      </c>
      <c r="D24" s="112" t="s">
        <v>31</v>
      </c>
      <c r="E24" s="112"/>
      <c r="F24" s="112"/>
      <c r="G24" s="112"/>
      <c r="H24" s="25"/>
      <c r="I24" s="25" t="s">
        <v>17</v>
      </c>
      <c r="J24" s="91">
        <f>0.4299/2</f>
        <v>0.21495</v>
      </c>
      <c r="K24" s="88">
        <v>31.74</v>
      </c>
      <c r="L24" s="80">
        <f t="shared" ref="L24:L26" si="3">K24*J24</f>
        <v>6.8225129999999998</v>
      </c>
    </row>
    <row r="25" spans="1:12" ht="35.25" customHeight="1" x14ac:dyDescent="0.25">
      <c r="A25" s="25" t="s">
        <v>16</v>
      </c>
      <c r="B25" s="25"/>
      <c r="C25" s="25">
        <v>88243</v>
      </c>
      <c r="D25" s="112" t="s">
        <v>32</v>
      </c>
      <c r="E25" s="112"/>
      <c r="F25" s="112"/>
      <c r="G25" s="112"/>
      <c r="H25" s="25"/>
      <c r="I25" s="25" t="s">
        <v>17</v>
      </c>
      <c r="J25" s="91">
        <f>0.0969/2</f>
        <v>4.845E-2</v>
      </c>
      <c r="K25" s="88">
        <v>23.96</v>
      </c>
      <c r="L25" s="80">
        <f t="shared" si="3"/>
        <v>1.1608620000000001</v>
      </c>
    </row>
    <row r="26" spans="1:12" ht="35.25" customHeight="1" x14ac:dyDescent="0.25">
      <c r="A26" s="25" t="s">
        <v>15</v>
      </c>
      <c r="B26" s="25"/>
      <c r="C26" s="25">
        <v>511</v>
      </c>
      <c r="D26" s="112" t="s">
        <v>93</v>
      </c>
      <c r="E26" s="112"/>
      <c r="F26" s="112"/>
      <c r="G26" s="112"/>
      <c r="H26" s="25"/>
      <c r="I26" s="25" t="s">
        <v>35</v>
      </c>
      <c r="J26" s="87">
        <f>18/50</f>
        <v>0.36</v>
      </c>
      <c r="K26" s="88">
        <v>19.52</v>
      </c>
      <c r="L26" s="80">
        <f t="shared" si="3"/>
        <v>7.0271999999999997</v>
      </c>
    </row>
    <row r="27" spans="1:12" x14ac:dyDescent="0.25">
      <c r="A27" s="35"/>
      <c r="B27" s="35"/>
      <c r="C27" s="35"/>
      <c r="D27" s="82"/>
      <c r="E27" s="82"/>
      <c r="F27" s="82"/>
      <c r="G27" s="82"/>
      <c r="H27" s="35"/>
      <c r="I27" s="35"/>
      <c r="J27" s="84"/>
      <c r="K27" s="83"/>
      <c r="L27" s="85"/>
    </row>
    <row r="30" spans="1:12" ht="33.75" customHeight="1" x14ac:dyDescent="0.25">
      <c r="A30" s="26" t="s">
        <v>94</v>
      </c>
      <c r="B30" s="27"/>
      <c r="C30" s="113" t="s">
        <v>92</v>
      </c>
      <c r="D30" s="113"/>
      <c r="E30" s="113"/>
      <c r="F30" s="113"/>
      <c r="G30" s="113"/>
      <c r="H30" s="27"/>
      <c r="I30" s="26" t="s">
        <v>8</v>
      </c>
      <c r="J30" s="81" t="s">
        <v>12</v>
      </c>
      <c r="K30" s="114">
        <f>SUM(L33:L34)</f>
        <v>2.0830500000000001</v>
      </c>
      <c r="L30" s="114"/>
    </row>
    <row r="31" spans="1:12" x14ac:dyDescent="0.25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</row>
    <row r="32" spans="1:12" x14ac:dyDescent="0.25">
      <c r="A32" s="29" t="s">
        <v>13</v>
      </c>
      <c r="B32" s="29"/>
      <c r="C32" s="29" t="s">
        <v>2</v>
      </c>
      <c r="D32" s="115" t="s">
        <v>3</v>
      </c>
      <c r="E32" s="115"/>
      <c r="F32" s="115"/>
      <c r="G32" s="115"/>
      <c r="H32" s="29"/>
      <c r="I32" s="29" t="s">
        <v>4</v>
      </c>
      <c r="J32" s="29" t="s">
        <v>14</v>
      </c>
      <c r="K32" s="29" t="s">
        <v>6</v>
      </c>
      <c r="L32" s="29" t="s">
        <v>7</v>
      </c>
    </row>
    <row r="33" spans="1:984" x14ac:dyDescent="0.25">
      <c r="A33" s="25" t="s">
        <v>16</v>
      </c>
      <c r="B33" s="25"/>
      <c r="C33" s="25">
        <v>88316</v>
      </c>
      <c r="D33" s="112" t="s">
        <v>90</v>
      </c>
      <c r="E33" s="112"/>
      <c r="F33" s="112"/>
      <c r="G33" s="112"/>
      <c r="H33" s="25"/>
      <c r="I33" s="30" t="s">
        <v>17</v>
      </c>
      <c r="J33" s="92">
        <f>0.089+0.001</f>
        <v>0.09</v>
      </c>
      <c r="K33" s="89">
        <v>22.86</v>
      </c>
      <c r="L33" s="36">
        <f t="shared" ref="L33:L34" si="4">K33*J33</f>
        <v>2.0573999999999999</v>
      </c>
    </row>
    <row r="34" spans="1:984" ht="51" customHeight="1" x14ac:dyDescent="0.25">
      <c r="A34" s="25" t="s">
        <v>16</v>
      </c>
      <c r="B34" s="25"/>
      <c r="C34" s="25">
        <v>99833</v>
      </c>
      <c r="D34" s="112" t="s">
        <v>91</v>
      </c>
      <c r="E34" s="112"/>
      <c r="F34" s="112"/>
      <c r="G34" s="112"/>
      <c r="H34" s="25"/>
      <c r="I34" s="30" t="s">
        <v>22</v>
      </c>
      <c r="J34" s="92">
        <v>1.4999999999999999E-2</v>
      </c>
      <c r="K34" s="89">
        <v>1.71</v>
      </c>
      <c r="L34" s="36">
        <f t="shared" si="4"/>
        <v>2.5649999999999999E-2</v>
      </c>
    </row>
    <row r="35" spans="1:984" x14ac:dyDescent="0.25">
      <c r="A35" s="35"/>
      <c r="B35" s="35"/>
      <c r="C35" s="35"/>
      <c r="D35" s="82"/>
      <c r="E35" s="82"/>
      <c r="F35" s="82"/>
      <c r="G35" s="82"/>
      <c r="H35" s="35"/>
      <c r="I35" s="35"/>
      <c r="J35" s="84"/>
      <c r="K35" s="83"/>
      <c r="L35" s="85"/>
    </row>
    <row r="36" spans="1:984" x14ac:dyDescent="0.25">
      <c r="A36" s="35"/>
      <c r="B36" s="35"/>
      <c r="C36" s="35"/>
      <c r="D36" s="82"/>
      <c r="E36" s="82"/>
      <c r="F36" s="82"/>
      <c r="G36" s="82"/>
      <c r="H36" s="35"/>
      <c r="I36" s="35"/>
      <c r="J36" s="84"/>
      <c r="K36" s="83"/>
      <c r="L36" s="85"/>
    </row>
    <row r="37" spans="1:984" x14ac:dyDescent="0.25">
      <c r="A37" s="35"/>
      <c r="B37" s="35"/>
      <c r="C37" s="35"/>
      <c r="D37" s="82"/>
      <c r="E37" s="82"/>
      <c r="F37" s="82"/>
      <c r="G37" s="82"/>
      <c r="H37" s="35"/>
      <c r="I37" s="35"/>
      <c r="J37" s="84"/>
      <c r="K37" s="83"/>
      <c r="L37" s="85"/>
    </row>
    <row r="38" spans="1:984" x14ac:dyDescent="0.25">
      <c r="A38" s="35"/>
      <c r="B38" s="35"/>
      <c r="C38" s="35"/>
      <c r="D38" s="82"/>
      <c r="E38" s="82"/>
      <c r="F38" s="82"/>
      <c r="G38" s="82"/>
      <c r="H38" s="35"/>
      <c r="I38" s="35"/>
      <c r="J38" s="84"/>
      <c r="K38" s="83"/>
      <c r="L38" s="85"/>
    </row>
    <row r="39" spans="1:984" x14ac:dyDescent="0.25">
      <c r="A39" s="35"/>
      <c r="B39" s="35"/>
      <c r="C39" s="35"/>
      <c r="D39" s="82"/>
      <c r="E39" s="82"/>
      <c r="F39" s="82"/>
      <c r="G39" s="82"/>
      <c r="H39" s="35"/>
      <c r="I39" s="35"/>
      <c r="J39" s="84"/>
      <c r="K39" s="83"/>
      <c r="L39" s="85"/>
    </row>
    <row r="40" spans="1:984" s="9" customFormat="1" x14ac:dyDescent="0.25">
      <c r="A40" s="111" t="s">
        <v>10</v>
      </c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</row>
    <row r="41" spans="1:984" x14ac:dyDescent="0.25">
      <c r="A41" s="107" t="s">
        <v>101</v>
      </c>
      <c r="B41" s="107"/>
      <c r="C41" s="107"/>
      <c r="D41" s="107"/>
      <c r="E41" s="107"/>
      <c r="F41" s="107"/>
      <c r="G41" s="107"/>
      <c r="H41" s="107"/>
      <c r="I41" s="107"/>
      <c r="J41" s="107"/>
      <c r="K41" s="107"/>
      <c r="L41" s="107"/>
      <c r="M41" s="37"/>
    </row>
    <row r="42" spans="1:984" x14ac:dyDescent="0.25">
      <c r="A42" s="99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37"/>
    </row>
    <row r="43" spans="1:984" x14ac:dyDescent="0.25">
      <c r="A43" s="9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37"/>
    </row>
  </sheetData>
  <sheetProtection algorithmName="SHA-512" hashValue="AMLu6d2be0dpzZPUHjrMsnErFs2Tx6HcdCgvGt4o7x8qafkgTMqQiA2zv/mLsYMEjCLV1PB0fKb/hi5d3KrdDg==" saltValue="rK8SuQJF6fB7lHeb/WlFrg==" spinCount="100000" sheet="1" objects="1" scenarios="1"/>
  <protectedRanges>
    <protectedRange sqref="K13:K17" name="Intervalo4"/>
    <protectedRange sqref="J17" name="Intervalo3"/>
    <protectedRange sqref="J13:J14" name="Intervalo2"/>
    <protectedRange sqref="C3" name="Intervalo1"/>
    <protectedRange sqref="J24:J25" name="Intervalo5"/>
    <protectedRange sqref="K24:K26" name="Intervalo6"/>
    <protectedRange sqref="J33:J34" name="Intervalo7"/>
    <protectedRange sqref="K33:K34" name="Intervalo8"/>
    <protectedRange sqref="A41" name="Intervalo9"/>
  </protectedRanges>
  <mergeCells count="25">
    <mergeCell ref="D25:G25"/>
    <mergeCell ref="C3:K5"/>
    <mergeCell ref="D26:G26"/>
    <mergeCell ref="C10:G10"/>
    <mergeCell ref="K10:L10"/>
    <mergeCell ref="D12:G12"/>
    <mergeCell ref="D15:G15"/>
    <mergeCell ref="D13:G13"/>
    <mergeCell ref="D14:G14"/>
    <mergeCell ref="A41:L41"/>
    <mergeCell ref="A8:L8"/>
    <mergeCell ref="A43:L43"/>
    <mergeCell ref="A40:L40"/>
    <mergeCell ref="A42:L42"/>
    <mergeCell ref="D16:G16"/>
    <mergeCell ref="D17:G17"/>
    <mergeCell ref="C30:G30"/>
    <mergeCell ref="K30:L30"/>
    <mergeCell ref="D32:G32"/>
    <mergeCell ref="D33:G33"/>
    <mergeCell ref="D34:G34"/>
    <mergeCell ref="C21:G21"/>
    <mergeCell ref="K21:L21"/>
    <mergeCell ref="D23:G23"/>
    <mergeCell ref="D24:G24"/>
  </mergeCells>
  <printOptions horizontalCentered="1"/>
  <pageMargins left="0.70866141732283472" right="0.31496062992125984" top="0.6692913385826772" bottom="0.43307086614173229" header="0.51181102362204722" footer="0.51181102362204722"/>
  <pageSetup paperSize="9" scale="75" firstPageNumber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150E1-3012-4E87-9DAD-F8E250F1537F}">
  <sheetPr>
    <tabColor rgb="FF66FF00"/>
  </sheetPr>
  <dimension ref="A1:N45"/>
  <sheetViews>
    <sheetView workbookViewId="0">
      <selection activeCell="C22" sqref="C22"/>
    </sheetView>
  </sheetViews>
  <sheetFormatPr defaultRowHeight="15" x14ac:dyDescent="0.25"/>
  <cols>
    <col min="1" max="1" width="9.140625" style="49"/>
    <col min="2" max="2" width="30.140625" style="49" bestFit="1" customWidth="1"/>
    <col min="3" max="3" width="15.28515625" style="49" bestFit="1" customWidth="1"/>
    <col min="4" max="5" width="9.140625" style="49"/>
    <col min="6" max="6" width="39" style="49" bestFit="1" customWidth="1"/>
    <col min="7" max="8" width="9.140625" style="49"/>
    <col min="9" max="9" width="15.28515625" style="49" bestFit="1" customWidth="1"/>
    <col min="10" max="16384" width="9.140625" style="49"/>
  </cols>
  <sheetData>
    <row r="1" spans="1:13" x14ac:dyDescent="0.25">
      <c r="A1" s="47"/>
      <c r="B1" s="47"/>
      <c r="C1" s="47"/>
      <c r="D1" s="47"/>
      <c r="E1" s="48"/>
      <c r="F1" s="47"/>
      <c r="G1" s="47"/>
      <c r="H1" s="47"/>
      <c r="I1" s="47"/>
      <c r="J1" s="47"/>
      <c r="K1" s="47"/>
      <c r="L1" s="47"/>
      <c r="M1" s="47"/>
    </row>
    <row r="2" spans="1:13" x14ac:dyDescent="0.25">
      <c r="A2" s="47"/>
      <c r="B2" s="123" t="s">
        <v>100</v>
      </c>
      <c r="C2" s="123"/>
      <c r="D2" s="123"/>
      <c r="E2" s="123"/>
      <c r="F2" s="123"/>
      <c r="G2" s="123"/>
      <c r="H2" s="123"/>
      <c r="I2" s="47"/>
      <c r="J2" s="47"/>
      <c r="K2" s="47"/>
      <c r="L2" s="47"/>
      <c r="M2" s="47"/>
    </row>
    <row r="3" spans="1:13" x14ac:dyDescent="0.25">
      <c r="A3" s="47"/>
      <c r="B3" s="123"/>
      <c r="C3" s="123"/>
      <c r="D3" s="123"/>
      <c r="E3" s="123"/>
      <c r="F3" s="123"/>
      <c r="G3" s="123"/>
      <c r="H3" s="123"/>
      <c r="I3" s="47"/>
      <c r="J3" s="47"/>
      <c r="K3" s="47"/>
      <c r="L3" s="47"/>
      <c r="M3" s="47"/>
    </row>
    <row r="4" spans="1:13" x14ac:dyDescent="0.25">
      <c r="A4" s="47"/>
      <c r="B4" s="123"/>
      <c r="C4" s="123"/>
      <c r="D4" s="123"/>
      <c r="E4" s="123"/>
      <c r="F4" s="123"/>
      <c r="G4" s="123"/>
      <c r="H4" s="123"/>
      <c r="I4" s="47"/>
      <c r="J4" s="47"/>
      <c r="K4" s="47"/>
      <c r="L4" s="47"/>
      <c r="M4" s="47"/>
    </row>
    <row r="5" spans="1:13" x14ac:dyDescent="0.25">
      <c r="A5" s="47"/>
      <c r="B5" s="123"/>
      <c r="C5" s="123"/>
      <c r="D5" s="123"/>
      <c r="E5" s="123"/>
      <c r="F5" s="123"/>
      <c r="G5" s="123"/>
      <c r="H5" s="123"/>
      <c r="I5" s="47"/>
      <c r="J5" s="47"/>
      <c r="K5" s="47"/>
      <c r="L5" s="47"/>
      <c r="M5" s="47"/>
    </row>
    <row r="6" spans="1:13" ht="15.75" thickBot="1" x14ac:dyDescent="0.3">
      <c r="A6" s="47"/>
      <c r="B6" s="51"/>
      <c r="C6" s="51"/>
      <c r="D6" s="51"/>
      <c r="E6" s="51"/>
      <c r="F6" s="51"/>
      <c r="G6" s="51"/>
      <c r="H6" s="51"/>
      <c r="I6" s="47"/>
      <c r="J6" s="47"/>
      <c r="K6" s="47"/>
      <c r="L6" s="47"/>
      <c r="M6" s="47"/>
    </row>
    <row r="7" spans="1:13" ht="16.5" thickBot="1" x14ac:dyDescent="0.3">
      <c r="A7" s="130" t="s">
        <v>87</v>
      </c>
      <c r="B7" s="131"/>
      <c r="C7" s="131"/>
      <c r="D7" s="131"/>
      <c r="E7" s="131"/>
      <c r="F7" s="131"/>
      <c r="G7" s="131"/>
      <c r="H7" s="131"/>
      <c r="I7" s="132"/>
      <c r="J7" s="47"/>
      <c r="K7" s="47"/>
      <c r="L7" s="47"/>
      <c r="M7" s="47"/>
    </row>
    <row r="8" spans="1:13" ht="15.75" thickBot="1" x14ac:dyDescent="0.3">
      <c r="A8" s="47"/>
      <c r="B8" s="47"/>
      <c r="C8" s="47"/>
      <c r="D8" s="47"/>
      <c r="E8" s="48"/>
      <c r="F8" s="47"/>
      <c r="G8" s="47"/>
      <c r="H8" s="47"/>
      <c r="I8" s="47"/>
      <c r="J8" s="47"/>
      <c r="K8" s="47"/>
      <c r="L8" s="47"/>
      <c r="M8" s="47"/>
    </row>
    <row r="9" spans="1:13" ht="15.75" thickBot="1" x14ac:dyDescent="0.3">
      <c r="A9" s="124" t="s">
        <v>39</v>
      </c>
      <c r="B9" s="125"/>
      <c r="C9" s="125"/>
      <c r="D9" s="125"/>
      <c r="E9" s="125"/>
      <c r="F9" s="125"/>
      <c r="G9" s="125"/>
      <c r="H9" s="126"/>
      <c r="I9" s="75"/>
      <c r="J9" s="47"/>
      <c r="K9" s="47"/>
      <c r="L9" s="47"/>
      <c r="M9" s="47"/>
    </row>
    <row r="10" spans="1:13" ht="15.75" thickBot="1" x14ac:dyDescent="0.3">
      <c r="A10" s="127" t="s">
        <v>40</v>
      </c>
      <c r="B10" s="127" t="s">
        <v>41</v>
      </c>
      <c r="C10" s="127" t="s">
        <v>42</v>
      </c>
      <c r="D10" s="127" t="s">
        <v>43</v>
      </c>
      <c r="E10" s="128" t="s">
        <v>44</v>
      </c>
      <c r="F10" s="128" t="s">
        <v>45</v>
      </c>
      <c r="G10" s="127" t="s">
        <v>46</v>
      </c>
      <c r="H10" s="127"/>
      <c r="I10" s="127"/>
      <c r="J10" s="51"/>
      <c r="K10" s="51"/>
      <c r="L10" s="51"/>
      <c r="M10" s="51"/>
    </row>
    <row r="11" spans="1:13" ht="15.75" thickBot="1" x14ac:dyDescent="0.3">
      <c r="A11" s="127"/>
      <c r="B11" s="127"/>
      <c r="C11" s="127"/>
      <c r="D11" s="127"/>
      <c r="E11" s="129"/>
      <c r="F11" s="129"/>
      <c r="G11" s="50" t="s">
        <v>47</v>
      </c>
      <c r="H11" s="50" t="s">
        <v>48</v>
      </c>
      <c r="I11" s="50" t="s">
        <v>49</v>
      </c>
      <c r="J11" s="51"/>
      <c r="K11" s="51"/>
      <c r="L11" s="51"/>
      <c r="M11" s="51"/>
    </row>
    <row r="12" spans="1:13" ht="15.75" thickBot="1" x14ac:dyDescent="0.3">
      <c r="A12" s="52">
        <v>1</v>
      </c>
      <c r="B12" s="68" t="s">
        <v>50</v>
      </c>
      <c r="C12" s="69">
        <f>D12*$I$9</f>
        <v>0</v>
      </c>
      <c r="D12" s="78">
        <v>0.04</v>
      </c>
      <c r="E12" s="52"/>
      <c r="F12" s="52" t="str">
        <f>IF(AND(D12&gt;=G12,D12&lt;=I12),"OK","DIFERE")</f>
        <v>OK</v>
      </c>
      <c r="G12" s="54">
        <v>0.03</v>
      </c>
      <c r="H12" s="54">
        <v>0.04</v>
      </c>
      <c r="I12" s="54">
        <v>5.5E-2</v>
      </c>
      <c r="J12" s="47" t="s">
        <v>51</v>
      </c>
      <c r="K12" s="47" t="s">
        <v>52</v>
      </c>
      <c r="L12" s="47"/>
      <c r="M12" s="47"/>
    </row>
    <row r="13" spans="1:13" ht="15.75" thickBot="1" x14ac:dyDescent="0.3">
      <c r="A13" s="52">
        <v>2</v>
      </c>
      <c r="B13" s="68" t="s">
        <v>53</v>
      </c>
      <c r="C13" s="69">
        <f>D13*$I$9</f>
        <v>0</v>
      </c>
      <c r="D13" s="78">
        <v>8.0000000000000002E-3</v>
      </c>
      <c r="E13" s="52"/>
      <c r="F13" s="52" t="str">
        <f>IF(AND(D13&gt;=G13,D13&lt;=I13),"OK","DIFERE")</f>
        <v>OK</v>
      </c>
      <c r="G13" s="54">
        <v>8.0000000000000002E-3</v>
      </c>
      <c r="H13" s="54">
        <v>8.0000000000000002E-3</v>
      </c>
      <c r="I13" s="54">
        <v>0.01</v>
      </c>
      <c r="J13" s="47" t="s">
        <v>54</v>
      </c>
      <c r="K13" s="47" t="s">
        <v>55</v>
      </c>
      <c r="L13" s="47"/>
      <c r="M13" s="47"/>
    </row>
    <row r="14" spans="1:13" ht="15.75" thickBot="1" x14ac:dyDescent="0.3">
      <c r="A14" s="52">
        <v>3</v>
      </c>
      <c r="B14" s="68" t="s">
        <v>56</v>
      </c>
      <c r="C14" s="69">
        <f>D14*$I$9</f>
        <v>0</v>
      </c>
      <c r="D14" s="78">
        <v>1.2699999999999999E-2</v>
      </c>
      <c r="E14" s="52"/>
      <c r="F14" s="52" t="str">
        <f>IF(AND(D14&gt;=G14,D14&lt;=I14),"OK","DIFERE")</f>
        <v>OK</v>
      </c>
      <c r="G14" s="54">
        <v>9.7000000000000003E-3</v>
      </c>
      <c r="H14" s="54">
        <v>1.2699999999999999E-2</v>
      </c>
      <c r="I14" s="54">
        <v>1.2699999999999999E-2</v>
      </c>
      <c r="J14" s="47" t="s">
        <v>57</v>
      </c>
      <c r="K14" s="47" t="s">
        <v>58</v>
      </c>
      <c r="L14" s="47"/>
      <c r="M14" s="47"/>
    </row>
    <row r="15" spans="1:13" ht="15.75" thickBot="1" x14ac:dyDescent="0.3">
      <c r="A15" s="52">
        <v>4</v>
      </c>
      <c r="B15" s="68" t="s">
        <v>59</v>
      </c>
      <c r="C15" s="69">
        <f>D15*($I$9+C12+C13+C14)</f>
        <v>0</v>
      </c>
      <c r="D15" s="78">
        <v>1.23E-2</v>
      </c>
      <c r="E15" s="52"/>
      <c r="F15" s="52" t="str">
        <f>IF(AND(D15&gt;=G15,D15&lt;=I15),"OK","DIFERE")</f>
        <v>OK</v>
      </c>
      <c r="G15" s="54">
        <v>5.8999999999999999E-3</v>
      </c>
      <c r="H15" s="54">
        <v>1.23E-2</v>
      </c>
      <c r="I15" s="54">
        <v>1.5900000000000001E-2</v>
      </c>
      <c r="J15" s="47" t="s">
        <v>60</v>
      </c>
      <c r="K15" s="47" t="s">
        <v>61</v>
      </c>
      <c r="L15" s="47"/>
      <c r="M15" s="47"/>
    </row>
    <row r="16" spans="1:13" ht="15.75" thickBot="1" x14ac:dyDescent="0.3">
      <c r="A16" s="52">
        <v>5</v>
      </c>
      <c r="B16" s="68" t="s">
        <v>62</v>
      </c>
      <c r="C16" s="69">
        <f>D16*($I$9+C12+C13+C14+C15)</f>
        <v>0</v>
      </c>
      <c r="D16" s="78">
        <v>7.3999999999999996E-2</v>
      </c>
      <c r="E16" s="52"/>
      <c r="F16" s="52" t="str">
        <f>IF(AND(D16&gt;=G16,D16&lt;=I16),"OK","DIFERE")</f>
        <v>OK</v>
      </c>
      <c r="G16" s="54">
        <v>6.1600000000000002E-2</v>
      </c>
      <c r="H16" s="54">
        <v>7.3999999999999996E-2</v>
      </c>
      <c r="I16" s="54">
        <v>8.9599999999999999E-2</v>
      </c>
      <c r="J16" s="47" t="s">
        <v>35</v>
      </c>
      <c r="K16" s="47" t="s">
        <v>63</v>
      </c>
      <c r="L16" s="47"/>
      <c r="M16" s="47"/>
    </row>
    <row r="17" spans="1:13" ht="15.75" thickBot="1" x14ac:dyDescent="0.3">
      <c r="A17" s="52">
        <v>6</v>
      </c>
      <c r="B17" s="70" t="s">
        <v>64</v>
      </c>
      <c r="C17" s="71">
        <f>D17*$I$9*(1+D23)</f>
        <v>0</v>
      </c>
      <c r="D17" s="72">
        <f>SUM(D18:D20)</f>
        <v>5.6499999999999995E-2</v>
      </c>
      <c r="E17" s="55"/>
      <c r="F17" s="47"/>
      <c r="G17" s="56"/>
      <c r="H17" s="56"/>
      <c r="I17" s="57"/>
      <c r="J17" s="47" t="s">
        <v>65</v>
      </c>
      <c r="K17" s="47" t="s">
        <v>66</v>
      </c>
      <c r="L17" s="47"/>
      <c r="M17" s="47"/>
    </row>
    <row r="18" spans="1:13" ht="15.75" thickBot="1" x14ac:dyDescent="0.3">
      <c r="A18" s="58" t="s">
        <v>67</v>
      </c>
      <c r="B18" s="117" t="s">
        <v>68</v>
      </c>
      <c r="C18" s="118"/>
      <c r="D18" s="73">
        <v>6.4999999999999997E-3</v>
      </c>
      <c r="E18" s="55"/>
      <c r="F18" s="47"/>
      <c r="G18" s="47"/>
      <c r="H18" s="47"/>
      <c r="I18" s="59"/>
      <c r="J18" s="47"/>
      <c r="K18" s="47"/>
      <c r="L18" s="47"/>
      <c r="M18" s="47"/>
    </row>
    <row r="19" spans="1:13" ht="15.75" thickBot="1" x14ac:dyDescent="0.3">
      <c r="A19" s="58" t="s">
        <v>69</v>
      </c>
      <c r="B19" s="117" t="s">
        <v>70</v>
      </c>
      <c r="C19" s="118"/>
      <c r="D19" s="73">
        <v>0.03</v>
      </c>
      <c r="E19" s="55"/>
      <c r="F19" s="47"/>
      <c r="G19" s="47"/>
      <c r="H19" s="47"/>
      <c r="I19" s="59"/>
      <c r="J19" s="47"/>
      <c r="K19" s="47"/>
      <c r="L19" s="47"/>
      <c r="M19" s="47"/>
    </row>
    <row r="20" spans="1:13" ht="15.75" thickBot="1" x14ac:dyDescent="0.3">
      <c r="A20" s="58" t="s">
        <v>71</v>
      </c>
      <c r="B20" s="117" t="s">
        <v>72</v>
      </c>
      <c r="C20" s="118"/>
      <c r="D20" s="73">
        <v>0.02</v>
      </c>
      <c r="E20" s="55"/>
      <c r="F20" s="47"/>
      <c r="G20" s="47"/>
      <c r="H20" s="47"/>
      <c r="I20" s="59"/>
      <c r="J20" s="47"/>
      <c r="K20" s="47"/>
      <c r="L20" s="47"/>
      <c r="M20" s="47"/>
    </row>
    <row r="21" spans="1:13" ht="15.75" thickBot="1" x14ac:dyDescent="0.3">
      <c r="A21" s="119" t="s">
        <v>73</v>
      </c>
      <c r="B21" s="119"/>
      <c r="C21" s="53">
        <f>C22-I9</f>
        <v>0</v>
      </c>
      <c r="D21" s="52"/>
      <c r="E21" s="52"/>
      <c r="F21" s="120" t="s">
        <v>74</v>
      </c>
      <c r="G21" s="121"/>
      <c r="H21" s="121"/>
      <c r="I21" s="122"/>
      <c r="J21" s="47"/>
      <c r="K21" s="47"/>
      <c r="L21" s="47"/>
      <c r="M21" s="47"/>
    </row>
    <row r="22" spans="1:13" ht="15.75" thickBot="1" x14ac:dyDescent="0.3">
      <c r="A22" s="119" t="s">
        <v>75</v>
      </c>
      <c r="B22" s="119"/>
      <c r="C22" s="77">
        <f>I9*(1+D23)</f>
        <v>0</v>
      </c>
      <c r="D22" s="52"/>
      <c r="E22" s="52"/>
      <c r="F22" s="52" t="s">
        <v>76</v>
      </c>
      <c r="G22" s="50" t="s">
        <v>47</v>
      </c>
      <c r="H22" s="50" t="s">
        <v>48</v>
      </c>
      <c r="I22" s="50" t="s">
        <v>49</v>
      </c>
      <c r="J22" s="47"/>
      <c r="K22" s="60"/>
      <c r="L22" s="47"/>
      <c r="M22" s="47"/>
    </row>
    <row r="23" spans="1:13" ht="15.75" thickBot="1" x14ac:dyDescent="0.3">
      <c r="A23" s="119" t="s">
        <v>0</v>
      </c>
      <c r="B23" s="119"/>
      <c r="C23" s="119"/>
      <c r="D23" s="74">
        <f>(((1+$D12+$D13+$D14)*(1+$D15)*(1+$D16)/(1-$D17)))-1</f>
        <v>0.22226164190779008</v>
      </c>
      <c r="E23" s="52" t="str">
        <f>IF(AND($D23&gt;=$G23,$D23&lt;=$I23),"OK","DIFERE")</f>
        <v>OK</v>
      </c>
      <c r="F23" s="52" t="s">
        <v>86</v>
      </c>
      <c r="G23" s="54">
        <v>0.2034</v>
      </c>
      <c r="H23" s="54">
        <v>0.22120000000000001</v>
      </c>
      <c r="I23" s="54">
        <v>0.25</v>
      </c>
      <c r="J23" s="47"/>
      <c r="K23" s="47"/>
      <c r="L23" s="47"/>
      <c r="M23" s="47"/>
    </row>
    <row r="24" spans="1:13" ht="15.75" thickBot="1" x14ac:dyDescent="0.3">
      <c r="A24" s="47"/>
      <c r="B24" s="47"/>
      <c r="C24" s="47"/>
      <c r="D24" s="47"/>
      <c r="E24" s="48"/>
      <c r="F24" s="47"/>
      <c r="G24" s="47"/>
      <c r="H24" s="47"/>
      <c r="I24" s="47"/>
      <c r="J24" s="47"/>
      <c r="K24" s="47"/>
      <c r="L24" s="47"/>
      <c r="M24" s="47"/>
    </row>
    <row r="25" spans="1:13" x14ac:dyDescent="0.25">
      <c r="A25" s="47"/>
      <c r="B25" s="47"/>
      <c r="C25" s="47"/>
      <c r="D25" s="47"/>
      <c r="E25" s="48"/>
      <c r="F25" s="61" t="s">
        <v>77</v>
      </c>
      <c r="G25" s="62"/>
      <c r="H25" s="62"/>
      <c r="I25" s="63"/>
      <c r="J25" s="47"/>
      <c r="K25" s="56"/>
      <c r="L25" s="47"/>
      <c r="M25" s="47"/>
    </row>
    <row r="26" spans="1:13" x14ac:dyDescent="0.25">
      <c r="A26" s="47"/>
      <c r="B26" s="47"/>
      <c r="C26" s="76"/>
      <c r="D26" s="47"/>
      <c r="E26" s="48"/>
      <c r="F26" s="64"/>
      <c r="G26" s="47"/>
      <c r="H26" s="47"/>
      <c r="I26" s="59"/>
      <c r="J26" s="47"/>
      <c r="K26" s="56"/>
      <c r="L26" s="47"/>
      <c r="M26" s="47"/>
    </row>
    <row r="27" spans="1:13" x14ac:dyDescent="0.25">
      <c r="A27" s="47"/>
      <c r="B27" s="47"/>
      <c r="C27" s="47"/>
      <c r="D27" s="47"/>
      <c r="E27" s="48"/>
      <c r="F27" s="64"/>
      <c r="G27" s="47"/>
      <c r="H27" s="47"/>
      <c r="I27" s="59"/>
      <c r="J27" s="47"/>
      <c r="K27" s="56"/>
      <c r="L27" s="47"/>
      <c r="M27" s="47"/>
    </row>
    <row r="28" spans="1:13" x14ac:dyDescent="0.25">
      <c r="A28" s="47"/>
      <c r="B28" s="47"/>
      <c r="C28" s="47"/>
      <c r="D28" s="47"/>
      <c r="E28" s="48"/>
      <c r="F28" s="64"/>
      <c r="G28" s="47"/>
      <c r="H28" s="47"/>
      <c r="I28" s="59"/>
      <c r="J28" s="47"/>
      <c r="K28" s="56"/>
      <c r="L28" s="47"/>
      <c r="M28" s="47"/>
    </row>
    <row r="29" spans="1:13" x14ac:dyDescent="0.25">
      <c r="A29" s="47" t="s">
        <v>78</v>
      </c>
      <c r="B29" s="47"/>
      <c r="C29" s="47"/>
      <c r="D29" s="47"/>
      <c r="E29" s="48"/>
      <c r="F29" s="64"/>
      <c r="G29" s="47"/>
      <c r="H29" s="47"/>
      <c r="I29" s="59"/>
      <c r="J29" s="47"/>
      <c r="K29" s="47"/>
      <c r="L29" s="47"/>
      <c r="M29" s="47"/>
    </row>
    <row r="30" spans="1:13" x14ac:dyDescent="0.25">
      <c r="A30" s="47" t="s">
        <v>79</v>
      </c>
      <c r="B30" s="47"/>
      <c r="C30" s="47"/>
      <c r="D30" s="47"/>
      <c r="E30" s="48"/>
      <c r="F30" s="64"/>
      <c r="G30" s="47"/>
      <c r="H30" s="47"/>
      <c r="I30" s="59"/>
      <c r="J30" s="47"/>
      <c r="K30" s="47"/>
      <c r="L30" s="47"/>
      <c r="M30" s="47"/>
    </row>
    <row r="31" spans="1:13" x14ac:dyDescent="0.25">
      <c r="A31" s="47" t="s">
        <v>80</v>
      </c>
      <c r="B31" s="47"/>
      <c r="C31" s="47"/>
      <c r="D31" s="47"/>
      <c r="E31" s="48"/>
      <c r="F31" s="64"/>
      <c r="G31" s="47"/>
      <c r="H31" s="47"/>
      <c r="I31" s="59"/>
      <c r="J31" s="47"/>
      <c r="K31" s="47"/>
      <c r="L31" s="47"/>
      <c r="M31" s="47"/>
    </row>
    <row r="32" spans="1:13" ht="15.75" thickBot="1" x14ac:dyDescent="0.3">
      <c r="A32" s="47" t="s">
        <v>81</v>
      </c>
      <c r="B32" s="47"/>
      <c r="C32" s="47"/>
      <c r="D32" s="47"/>
      <c r="E32" s="48"/>
      <c r="F32" s="65"/>
      <c r="G32" s="66"/>
      <c r="H32" s="66"/>
      <c r="I32" s="67"/>
      <c r="J32" s="47"/>
      <c r="K32" s="47"/>
      <c r="L32" s="47"/>
      <c r="M32" s="47"/>
    </row>
    <row r="33" spans="1:14" x14ac:dyDescent="0.25">
      <c r="A33" s="47" t="s">
        <v>82</v>
      </c>
      <c r="B33" s="47"/>
      <c r="C33" s="47"/>
      <c r="D33" s="47"/>
      <c r="E33" s="48"/>
      <c r="F33" s="47"/>
      <c r="G33" s="47"/>
      <c r="H33" s="47"/>
      <c r="I33" s="47"/>
      <c r="J33" s="47"/>
      <c r="K33" s="47"/>
      <c r="L33" s="47"/>
      <c r="M33" s="47"/>
    </row>
    <row r="34" spans="1:14" x14ac:dyDescent="0.25">
      <c r="A34" s="47" t="s">
        <v>83</v>
      </c>
      <c r="B34" s="47"/>
      <c r="C34" s="47"/>
      <c r="D34" s="47"/>
      <c r="E34" s="48"/>
      <c r="F34" s="47"/>
      <c r="G34" s="47"/>
      <c r="H34" s="47"/>
      <c r="I34" s="47"/>
      <c r="J34" s="47"/>
      <c r="K34" s="47"/>
      <c r="L34" s="47"/>
      <c r="M34" s="47"/>
    </row>
    <row r="35" spans="1:14" x14ac:dyDescent="0.25">
      <c r="A35" s="47" t="s">
        <v>84</v>
      </c>
      <c r="B35" s="47"/>
      <c r="C35" s="47"/>
      <c r="D35" s="47"/>
      <c r="E35" s="48"/>
      <c r="F35" s="47"/>
      <c r="G35" s="47"/>
      <c r="H35" s="47"/>
      <c r="I35" s="47"/>
      <c r="J35" s="47"/>
      <c r="K35" s="47"/>
      <c r="L35" s="47"/>
      <c r="M35" s="47"/>
    </row>
    <row r="36" spans="1:14" x14ac:dyDescent="0.25">
      <c r="A36" s="47" t="s">
        <v>85</v>
      </c>
      <c r="B36" s="47"/>
      <c r="C36" s="47"/>
      <c r="D36" s="47"/>
      <c r="E36" s="48"/>
      <c r="F36" s="47"/>
      <c r="G36" s="47"/>
      <c r="H36" s="47"/>
      <c r="I36" s="47"/>
      <c r="J36" s="47"/>
      <c r="K36" s="47"/>
      <c r="L36" s="47"/>
      <c r="M36" s="47"/>
    </row>
    <row r="42" spans="1:14" x14ac:dyDescent="0.25">
      <c r="A42" s="111" t="s">
        <v>10</v>
      </c>
      <c r="B42" s="111"/>
      <c r="C42" s="111"/>
      <c r="D42" s="111"/>
      <c r="E42" s="111"/>
      <c r="F42" s="111"/>
      <c r="G42" s="111"/>
      <c r="H42" s="111"/>
      <c r="I42" s="111"/>
      <c r="J42" s="4"/>
      <c r="K42" s="4"/>
      <c r="L42" s="4"/>
      <c r="M42" s="4"/>
    </row>
    <row r="43" spans="1:14" x14ac:dyDescent="0.25">
      <c r="A43" s="107" t="s">
        <v>101</v>
      </c>
      <c r="B43" s="107"/>
      <c r="C43" s="107"/>
      <c r="D43" s="107"/>
      <c r="E43" s="107"/>
      <c r="F43" s="107"/>
      <c r="G43" s="107"/>
      <c r="H43" s="107"/>
      <c r="I43" s="107"/>
      <c r="J43" s="37"/>
      <c r="K43" s="37"/>
      <c r="L43" s="37"/>
      <c r="M43" s="37"/>
    </row>
    <row r="44" spans="1:14" x14ac:dyDescent="0.25">
      <c r="A44" s="99"/>
      <c r="B44" s="99"/>
      <c r="C44" s="99"/>
      <c r="D44" s="99"/>
      <c r="E44" s="99"/>
      <c r="F44" s="99"/>
      <c r="G44" s="99"/>
      <c r="H44" s="99"/>
      <c r="I44" s="99"/>
      <c r="J44" s="37"/>
      <c r="K44" s="37"/>
      <c r="L44" s="37"/>
      <c r="M44" s="37"/>
    </row>
    <row r="45" spans="1:14" x14ac:dyDescent="0.25">
      <c r="A45" s="99"/>
      <c r="B45" s="99"/>
      <c r="C45" s="99"/>
      <c r="D45" s="99"/>
      <c r="E45" s="99"/>
      <c r="F45" s="99"/>
      <c r="G45" s="99"/>
      <c r="H45" s="99"/>
      <c r="I45" s="99"/>
      <c r="J45" s="37"/>
      <c r="K45" s="37"/>
      <c r="L45" s="37"/>
      <c r="M45" s="37"/>
      <c r="N45" s="37"/>
    </row>
  </sheetData>
  <sheetProtection algorithmName="SHA-512" hashValue="DhC9I4M7YzoBGYMiCJaFyD/svy420y41lMDc+Maz91ShpXTUDZGDjVxM92W7EELr0Upasjxgnezp/OyK4dHjQQ==" saltValue="CTy2cLc3CSx2tN7W9ZtC6A==" spinCount="100000" sheet="1" objects="1" scenarios="1"/>
  <protectedRanges>
    <protectedRange sqref="B2" name="Intervalo1"/>
    <protectedRange sqref="D12:D16 D18 D19" name="Intervalo2"/>
    <protectedRange sqref="I9" name="Intervalo3"/>
    <protectedRange sqref="C22" name="Intervalo4"/>
    <protectedRange sqref="I9" name="Intervalo5"/>
  </protectedRanges>
  <mergeCells count="21">
    <mergeCell ref="B2:H5"/>
    <mergeCell ref="A45:I45"/>
    <mergeCell ref="A23:C23"/>
    <mergeCell ref="A42:I42"/>
    <mergeCell ref="A43:I43"/>
    <mergeCell ref="A44:I44"/>
    <mergeCell ref="A22:B22"/>
    <mergeCell ref="A9:H9"/>
    <mergeCell ref="A10:A11"/>
    <mergeCell ref="B10:B11"/>
    <mergeCell ref="C10:C11"/>
    <mergeCell ref="D10:D11"/>
    <mergeCell ref="E10:E11"/>
    <mergeCell ref="F10:F11"/>
    <mergeCell ref="G10:I10"/>
    <mergeCell ref="A7:I7"/>
    <mergeCell ref="B18:C18"/>
    <mergeCell ref="B19:C19"/>
    <mergeCell ref="B20:C20"/>
    <mergeCell ref="A21:B21"/>
    <mergeCell ref="F21:I21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70" orientation="landscape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5915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PLANILHA ORÇAMENTO</vt:lpstr>
      <vt:lpstr>COMPOSIÇÕES</vt:lpstr>
      <vt:lpstr>BDI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Maik_Jana</dc:creator>
  <cp:lastModifiedBy>Madeline Durgant Silva Tesser</cp:lastModifiedBy>
  <cp:revision>430</cp:revision>
  <cp:lastPrinted>2024-08-19T16:48:32Z</cp:lastPrinted>
  <dcterms:created xsi:type="dcterms:W3CDTF">2016-09-19T11:46:21Z</dcterms:created>
  <dcterms:modified xsi:type="dcterms:W3CDTF">2024-09-25T15:55:38Z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